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87" activeTab="0"/>
  </bookViews>
  <sheets>
    <sheet name="4241 Weeks 1 &amp; 2" sheetId="1" r:id="rId1"/>
    <sheet name="4241 Weeks 3 &amp; 4" sheetId="2" r:id="rId2"/>
    <sheet name="Evaluation" sheetId="3" r:id="rId3"/>
    <sheet name="Hours Table" sheetId="4" r:id="rId4"/>
    <sheet name="Pay" sheetId="5" r:id="rId5"/>
  </sheets>
  <definedNames/>
  <calcPr fullCalcOnLoad="1"/>
</workbook>
</file>

<file path=xl/sharedStrings.xml><?xml version="1.0" encoding="utf-8"?>
<sst xmlns="http://schemas.openxmlformats.org/spreadsheetml/2006/main" count="328" uniqueCount="186">
  <si>
    <t>Route Miles</t>
  </si>
  <si>
    <t>Regular Boxes</t>
  </si>
  <si>
    <t>Centralized</t>
  </si>
  <si>
    <t>NDCBU/Coll.</t>
  </si>
  <si>
    <t>Parcel</t>
  </si>
  <si>
    <t>Withdrawal</t>
  </si>
  <si>
    <t>USPS Vehicle</t>
  </si>
  <si>
    <t>Current</t>
  </si>
  <si>
    <t>(Hundredths)</t>
  </si>
  <si>
    <t>Boxes</t>
  </si>
  <si>
    <t>Comps.</t>
  </si>
  <si>
    <t>Lockers</t>
  </si>
  <si>
    <t>(Yes or No)</t>
  </si>
  <si>
    <t>Step</t>
  </si>
  <si>
    <t>Flats,Catalogs,</t>
  </si>
  <si>
    <t>Accountable</t>
  </si>
  <si>
    <t>Date</t>
  </si>
  <si>
    <t>Letter Size</t>
  </si>
  <si>
    <t>Sector</t>
  </si>
  <si>
    <t>DPS Letters</t>
  </si>
  <si>
    <t>Magazines,</t>
  </si>
  <si>
    <t>DPS Flats</t>
  </si>
  <si>
    <t>Parcels</t>
  </si>
  <si>
    <t>Boxholders</t>
  </si>
  <si>
    <t>Mail /</t>
  </si>
  <si>
    <t>Customs Due</t>
  </si>
  <si>
    <t>Postage Due</t>
  </si>
  <si>
    <t>Segment</t>
  </si>
  <si>
    <t>Newspapers,</t>
  </si>
  <si>
    <t>Signature</t>
  </si>
  <si>
    <t xml:space="preserve">Rec'd for Del </t>
  </si>
  <si>
    <t>Letters</t>
  </si>
  <si>
    <t>Rolls</t>
  </si>
  <si>
    <t>Item</t>
  </si>
  <si>
    <t>C.O.D.</t>
  </si>
  <si>
    <t>Yes</t>
  </si>
  <si>
    <t>A</t>
  </si>
  <si>
    <t>No</t>
  </si>
  <si>
    <t>B</t>
  </si>
  <si>
    <t>C</t>
  </si>
  <si>
    <t>Total</t>
  </si>
  <si>
    <t>Ps Form 3982</t>
  </si>
  <si>
    <t>Marked Up</t>
  </si>
  <si>
    <t>PS Form</t>
  </si>
  <si>
    <t>Non</t>
  </si>
  <si>
    <t>Load</t>
  </si>
  <si>
    <t>Other</t>
  </si>
  <si>
    <t>Authorized</t>
  </si>
  <si>
    <t>Change of</t>
  </si>
  <si>
    <t>PARS</t>
  </si>
  <si>
    <t>Mail</t>
  </si>
  <si>
    <t>Vehicle</t>
  </si>
  <si>
    <t>Suitable</t>
  </si>
  <si>
    <t>Dismounts</t>
  </si>
  <si>
    <t>Dismount</t>
  </si>
  <si>
    <t>&amp;</t>
  </si>
  <si>
    <t>Address</t>
  </si>
  <si>
    <t>Label</t>
  </si>
  <si>
    <t>Pieces</t>
  </si>
  <si>
    <t>(Completed)</t>
  </si>
  <si>
    <t>Scan</t>
  </si>
  <si>
    <t>Allowance</t>
  </si>
  <si>
    <t>Distance</t>
  </si>
  <si>
    <t>Flats</t>
  </si>
  <si>
    <t>Items</t>
  </si>
  <si>
    <t>(MM:SS)</t>
  </si>
  <si>
    <t>(Feet)</t>
  </si>
  <si>
    <t>Collected</t>
  </si>
  <si>
    <t>Carrier</t>
  </si>
  <si>
    <t>Parcel Accepted</t>
  </si>
  <si>
    <t>Registered</t>
  </si>
  <si>
    <t>Money Order</t>
  </si>
  <si>
    <t>Return</t>
  </si>
  <si>
    <t>Lock Pouch</t>
  </si>
  <si>
    <t>Pickup</t>
  </si>
  <si>
    <t>Ordinary,Insured</t>
  </si>
  <si>
    <t>Certified</t>
  </si>
  <si>
    <t>Application</t>
  </si>
  <si>
    <t>Receipt</t>
  </si>
  <si>
    <t>Weight</t>
  </si>
  <si>
    <t>Reserved</t>
  </si>
  <si>
    <t>“Requests”</t>
  </si>
  <si>
    <t>“Items”</t>
  </si>
  <si>
    <t>Accepted</t>
  </si>
  <si>
    <t>Processed</t>
  </si>
  <si>
    <t>(L Route Only)</t>
  </si>
  <si>
    <t>Carried</t>
  </si>
  <si>
    <t>Prepaid Parcel Event</t>
  </si>
  <si>
    <t>Prepaid Parcel over 2 Lbs.</t>
  </si>
  <si>
    <t>Daily</t>
  </si>
  <si>
    <t>Prepaid Parcel Over 2 Lbs.</t>
  </si>
  <si>
    <t>PS 4241</t>
  </si>
  <si>
    <t>Office</t>
  </si>
  <si>
    <t>Route</t>
  </si>
  <si>
    <t xml:space="preserve">Ref. </t>
  </si>
  <si>
    <t>No.</t>
  </si>
  <si>
    <t>Data Description</t>
  </si>
  <si>
    <t>Factors</t>
  </si>
  <si>
    <t>Time</t>
  </si>
  <si>
    <t>for Office Time</t>
  </si>
  <si>
    <t>for Route Time</t>
  </si>
  <si>
    <t>(Mins.)</t>
  </si>
  <si>
    <t>(Mins)</t>
  </si>
  <si>
    <t>The Number</t>
  </si>
  <si>
    <t>*</t>
  </si>
  <si>
    <t>Route Length</t>
  </si>
  <si>
    <t>of Days</t>
  </si>
  <si>
    <t>Regular Boxes ( Non L )</t>
  </si>
  <si>
    <t>that have been</t>
  </si>
  <si>
    <t>Regular Boxes ( L Only )</t>
  </si>
  <si>
    <t>Completed</t>
  </si>
  <si>
    <t>Centralized Boxes</t>
  </si>
  <si>
    <t>for the Count</t>
  </si>
  <si>
    <t>NDCBU Coll/Comp</t>
  </si>
  <si>
    <t>Parcel Lockers</t>
  </si>
  <si>
    <t>Random Letters</t>
  </si>
  <si>
    <t>Sector Segment Letters</t>
  </si>
  <si>
    <t>Flats,Cat.,Magazines,Newspapers,Rollls</t>
  </si>
  <si>
    <t>Auto or Manual</t>
  </si>
  <si>
    <t>Days Calculate</t>
  </si>
  <si>
    <t>Automatic</t>
  </si>
  <si>
    <t>Accountable Mail ( Signature Item)</t>
  </si>
  <si>
    <t>Customs Due (Rec'd for Del), C.O.D.</t>
  </si>
  <si>
    <t># Days for</t>
  </si>
  <si>
    <t>Manual Calc.</t>
  </si>
  <si>
    <t>Change of Address</t>
  </si>
  <si>
    <t>PS Form 3982 (PARS Label)</t>
  </si>
  <si>
    <t>Markup</t>
  </si>
  <si>
    <t>PS Form 3821 ( Completed)</t>
  </si>
  <si>
    <t>Non Signature “Scan” Items</t>
  </si>
  <si>
    <t>Load Vehicle</t>
  </si>
  <si>
    <t>Other Suitable</t>
  </si>
  <si>
    <t>Authorized Dismounts</t>
  </si>
  <si>
    <t>Manual</t>
  </si>
  <si>
    <t>Authorized Dismount Distance (Feet)</t>
  </si>
  <si>
    <t>Letters, Flats Collected</t>
  </si>
  <si>
    <t>Carrier Pickup “Request"/Prepaid Parcel Event</t>
  </si>
  <si>
    <t>Carrier Pickup “Items"/Prepaid Parcels over 2 Lbs.</t>
  </si>
  <si>
    <t>Parcels Accepted.Ordinary.Insured.C.O.D.</t>
  </si>
  <si>
    <t>Registered, Certified Accepted</t>
  </si>
  <si>
    <t>Money Order Application Processed</t>
  </si>
  <si>
    <t>Return Receipt (“L” Route Only)</t>
  </si>
  <si>
    <t>Not Used</t>
  </si>
  <si>
    <t>Stamp Stock</t>
  </si>
  <si>
    <t>Scanner (Retrieval/Setup/Return)</t>
  </si>
  <si>
    <t>Strapping Out</t>
  </si>
  <si>
    <t>Other Office &amp; Personal</t>
  </si>
  <si>
    <t>Lock Pouch Stops ( # Daily )</t>
  </si>
  <si>
    <t>Withdrawing Mail</t>
  </si>
  <si>
    <t>USPS Vehicle Allowance</t>
  </si>
  <si>
    <t>Reload/ Unload</t>
  </si>
  <si>
    <t>Weekly Totals (Minutes)</t>
  </si>
  <si>
    <t>Standard Time (Hours and Minutes)</t>
  </si>
  <si>
    <t>Volume Only Factor</t>
  </si>
  <si>
    <t>No Option</t>
  </si>
  <si>
    <t>Low Option</t>
  </si>
  <si>
    <t>High Option</t>
  </si>
  <si>
    <t xml:space="preserve"> </t>
  </si>
  <si>
    <t>a. TABLE OF EVALUATED HOURS FOR REGULAR RURAL ROUTES</t>
  </si>
  <si>
    <t>H Routes (No Relief Days)</t>
  </si>
  <si>
    <t>Total Hours and Minutes Per Week Evaluated Hours</t>
  </si>
  <si>
    <t>(Standard Hours)</t>
  </si>
  <si>
    <t>40:30 to 41:29 41 Hours</t>
  </si>
  <si>
    <t>41:30 to 42:29 42 Hours</t>
  </si>
  <si>
    <t>42:30 to 43:29 43 Hours</t>
  </si>
  <si>
    <t>43:30 to 44:29 44 Hours</t>
  </si>
  <si>
    <t>44:30 to 45:29 45 Hours</t>
  </si>
  <si>
    <t>45:30 to 46:29 46 Hours</t>
  </si>
  <si>
    <t>J Routes (Relief Day Every Other Week)</t>
  </si>
  <si>
    <t>44:11 to 45:15 41 Hours</t>
  </si>
  <si>
    <t>45:16 to 46:21 42 Hours</t>
  </si>
  <si>
    <t>46:22 to 47:27 43 Hours</t>
  </si>
  <si>
    <t>47:28 to 48:32 44 Hours</t>
  </si>
  <si>
    <t>48:33 to 49:37 45 Hours</t>
  </si>
  <si>
    <t>49:38 to 50:43 46 Hours</t>
  </si>
  <si>
    <t>K Routes (Relief Day Each Week)</t>
  </si>
  <si>
    <t>47:24 to 48:35 40 Hours</t>
  </si>
  <si>
    <t>48:36 to 49:47 41 Hours</t>
  </si>
  <si>
    <t>49:48 to 50:59 42 Hours</t>
  </si>
  <si>
    <t>51:00 to 52:11 43 Hours</t>
  </si>
  <si>
    <t>52:12 to 53:23 44 Hours</t>
  </si>
  <si>
    <t>53:24 to 54:35 45 Hours</t>
  </si>
  <si>
    <t>54:36 to 55:47 46 Hours</t>
  </si>
  <si>
    <t>55:48 to 56:59 47 Hours*</t>
  </si>
  <si>
    <t>57:00 to 57:36 48 Hours*</t>
  </si>
  <si>
    <t>Hours/Step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</si>
</sst>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hh]:mm"/>
    <numFmt numFmtId="166" formatCode="[mm]:ss"/>
    <numFmt numFmtId="167" formatCode="0.0"/>
    <numFmt numFmtId="168" formatCode="0.000"/>
    <numFmt numFmtId="169" formatCode="[hh]:mm:ss"/>
    <numFmt numFmtId="170" formatCode="0.0000"/>
    <numFmt numFmtId="171" formatCode="0.00000"/>
    <numFmt numFmtId="172" formatCode="\$#,##0"/>
    <numFmt numFmtId="173" formatCode="&quot; $&quot;#,##0\ ;&quot;-$&quot;#,##0\ ;&quot; $- &quot;;@\ "/>
    <numFmt numFmtId="174" formatCode="#,##0_);\-#,##0"/>
  </numFmts>
  <fonts count="46">
    <font>
      <sz val="10"/>
      <name val="Arial"/>
      <family val="2"/>
    </font>
    <font>
      <sz val="9"/>
      <name val="Geneva"/>
      <family val="2"/>
    </font>
    <font>
      <sz val="8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2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167" fontId="0" fillId="33" borderId="15" xfId="0" applyNumberFormat="1" applyFill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 vertical="center"/>
      <protection hidden="1"/>
    </xf>
    <xf numFmtId="167" fontId="0" fillId="0" borderId="15" xfId="0" applyNumberFormat="1" applyBorder="1" applyAlignment="1" applyProtection="1">
      <alignment/>
      <protection/>
    </xf>
    <xf numFmtId="168" fontId="0" fillId="33" borderId="15" xfId="0" applyNumberFormat="1" applyFill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1" fontId="7" fillId="34" borderId="15" xfId="0" applyNumberFormat="1" applyFont="1" applyFill="1" applyBorder="1" applyAlignment="1" applyProtection="1">
      <alignment horizontal="right" vertical="center"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4" borderId="15" xfId="0" applyNumberForma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1" fontId="8" fillId="0" borderId="33" xfId="0" applyNumberFormat="1" applyFont="1" applyBorder="1" applyAlignment="1" applyProtection="1">
      <alignment horizontal="center" vertical="center"/>
      <protection/>
    </xf>
    <xf numFmtId="1" fontId="0" fillId="0" borderId="34" xfId="0" applyNumberFormat="1" applyFont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/>
      <protection/>
    </xf>
    <xf numFmtId="1" fontId="0" fillId="0" borderId="35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" fontId="10" fillId="0" borderId="32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/>
      <protection/>
    </xf>
    <xf numFmtId="169" fontId="1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 locked="0"/>
    </xf>
    <xf numFmtId="170" fontId="0" fillId="33" borderId="15" xfId="0" applyNumberFormat="1" applyFill="1" applyBorder="1" applyAlignment="1" applyProtection="1">
      <alignment/>
      <protection/>
    </xf>
    <xf numFmtId="169" fontId="0" fillId="0" borderId="36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30" xfId="0" applyNumberFormat="1" applyBorder="1" applyAlignment="1" applyProtection="1">
      <alignment/>
      <protection/>
    </xf>
    <xf numFmtId="4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2" fontId="0" fillId="0" borderId="30" xfId="0" applyNumberFormat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2" fontId="0" fillId="34" borderId="3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34" borderId="30" xfId="0" applyNumberForma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165" fontId="0" fillId="34" borderId="30" xfId="0" applyNumberForma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2" fontId="0" fillId="35" borderId="15" xfId="0" applyNumberFormat="1" applyFill="1" applyBorder="1" applyAlignment="1" applyProtection="1">
      <alignment/>
      <protection/>
    </xf>
    <xf numFmtId="1" fontId="0" fillId="34" borderId="30" xfId="0" applyNumberForma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 vertical="center"/>
    </xf>
    <xf numFmtId="0" fontId="0" fillId="0" borderId="15" xfId="0" applyFont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/>
      <protection/>
    </xf>
    <xf numFmtId="171" fontId="0" fillId="33" borderId="15" xfId="0" applyNumberForma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70" fontId="0" fillId="0" borderId="0" xfId="0" applyNumberFormat="1" applyAlignment="1">
      <alignment horizontal="right" vertical="center"/>
    </xf>
    <xf numFmtId="0" fontId="2" fillId="34" borderId="15" xfId="0" applyFont="1" applyFill="1" applyBorder="1" applyAlignment="1" applyProtection="1">
      <alignment/>
      <protection/>
    </xf>
    <xf numFmtId="0" fontId="10" fillId="36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center" vertical="center"/>
      <protection/>
    </xf>
    <xf numFmtId="0" fontId="11" fillId="0" borderId="27" xfId="0" applyFont="1" applyBorder="1" applyAlignment="1">
      <alignment/>
    </xf>
    <xf numFmtId="0" fontId="0" fillId="34" borderId="27" xfId="0" applyFill="1" applyBorder="1" applyAlignment="1">
      <alignment/>
    </xf>
    <xf numFmtId="170" fontId="0" fillId="0" borderId="27" xfId="0" applyNumberFormat="1" applyBorder="1" applyAlignment="1">
      <alignment/>
    </xf>
    <xf numFmtId="0" fontId="11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>
      <alignment horizontal="center" vertical="center"/>
    </xf>
    <xf numFmtId="1" fontId="0" fillId="37" borderId="15" xfId="0" applyNumberFormat="1" applyFont="1" applyFill="1" applyBorder="1" applyAlignment="1" applyProtection="1">
      <alignment horizontal="center"/>
      <protection/>
    </xf>
    <xf numFmtId="0" fontId="0" fillId="37" borderId="15" xfId="0" applyFont="1" applyFill="1" applyBorder="1" applyAlignment="1" applyProtection="1">
      <alignment horizontal="center" shrinkToFi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173" fontId="0" fillId="34" borderId="10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shrinkToFit="1"/>
      <protection/>
    </xf>
    <xf numFmtId="172" fontId="0" fillId="34" borderId="0" xfId="0" applyNumberFormat="1" applyFill="1" applyBorder="1" applyAlignment="1" applyProtection="1">
      <alignment horizontal="center" vertical="center" shrinkToFit="1"/>
      <protection/>
    </xf>
    <xf numFmtId="0" fontId="0" fillId="34" borderId="30" xfId="0" applyFill="1" applyBorder="1" applyAlignment="1" applyProtection="1">
      <alignment horizontal="center" vertical="center" shrinkToFit="1"/>
      <protection/>
    </xf>
    <xf numFmtId="1" fontId="0" fillId="34" borderId="30" xfId="0" applyNumberFormat="1" applyFont="1" applyFill="1" applyBorder="1" applyAlignment="1">
      <alignment horizontal="center"/>
    </xf>
    <xf numFmtId="1" fontId="0" fillId="34" borderId="30" xfId="0" applyNumberFormat="1" applyFont="1" applyFill="1" applyBorder="1" applyAlignment="1" applyProtection="1">
      <alignment horizontal="center"/>
      <protection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8" xfId="0" applyFill="1" applyBorder="1" applyAlignment="1" applyProtection="1">
      <alignment horizontal="center" vertical="center" shrinkToFit="1"/>
      <protection/>
    </xf>
    <xf numFmtId="170" fontId="0" fillId="0" borderId="0" xfId="0" applyNumberFormat="1" applyAlignment="1">
      <alignment/>
    </xf>
    <xf numFmtId="0" fontId="1" fillId="0" borderId="0" xfId="55">
      <alignment/>
      <protection/>
    </xf>
    <xf numFmtId="0" fontId="1" fillId="0" borderId="0" xfId="55" applyFont="1" applyAlignment="1">
      <alignment horizontal="center"/>
      <protection/>
    </xf>
    <xf numFmtId="0" fontId="0" fillId="0" borderId="34" xfId="0" applyFont="1" applyBorder="1" applyAlignment="1">
      <alignment horizontal="center" shrinkToFi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4" fontId="0" fillId="34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34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 horizontal="center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34" borderId="4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ms2003Calculato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A3" sqref="A3"/>
    </sheetView>
  </sheetViews>
  <sheetFormatPr defaultColWidth="11.57421875" defaultRowHeight="12.75"/>
  <cols>
    <col min="1" max="1" width="10.00390625" style="0" customWidth="1"/>
    <col min="2" max="2" width="11.8515625" style="0" customWidth="1"/>
    <col min="3" max="3" width="15.140625" style="0" customWidth="1"/>
    <col min="4" max="5" width="10.00390625" style="0" customWidth="1"/>
    <col min="6" max="6" width="12.57421875" style="0" customWidth="1"/>
    <col min="7" max="8" width="10.00390625" style="0" customWidth="1"/>
    <col min="9" max="9" width="9.28125" style="0" customWidth="1"/>
    <col min="10" max="11" width="10.00390625" style="0" customWidth="1"/>
  </cols>
  <sheetData>
    <row r="1" spans="1:10" ht="12.75">
      <c r="A1" s="1" t="s">
        <v>0</v>
      </c>
      <c r="B1" s="2" t="s">
        <v>1</v>
      </c>
      <c r="C1" s="3"/>
      <c r="D1" s="2" t="s">
        <v>2</v>
      </c>
      <c r="E1" s="3" t="s">
        <v>3</v>
      </c>
      <c r="F1" s="2" t="s">
        <v>4</v>
      </c>
      <c r="G1" s="3" t="s">
        <v>5</v>
      </c>
      <c r="H1" s="4" t="s">
        <v>6</v>
      </c>
      <c r="I1" s="5"/>
      <c r="J1" s="2" t="s">
        <v>7</v>
      </c>
    </row>
    <row r="2" spans="1:10" ht="12.75">
      <c r="A2" s="6" t="s">
        <v>8</v>
      </c>
      <c r="B2" s="7"/>
      <c r="C2" s="8"/>
      <c r="D2" s="7" t="s">
        <v>9</v>
      </c>
      <c r="E2" s="8" t="s">
        <v>10</v>
      </c>
      <c r="F2" s="7" t="s">
        <v>11</v>
      </c>
      <c r="G2" s="8" t="s">
        <v>12</v>
      </c>
      <c r="H2" s="9" t="s">
        <v>12</v>
      </c>
      <c r="I2" s="5"/>
      <c r="J2" s="7" t="s">
        <v>13</v>
      </c>
    </row>
    <row r="3" spans="1:11" ht="12.75">
      <c r="A3" s="10"/>
      <c r="B3" s="11"/>
      <c r="C3" s="12"/>
      <c r="D3" s="11"/>
      <c r="E3" s="13"/>
      <c r="F3" s="11"/>
      <c r="G3" s="14"/>
      <c r="H3" s="14"/>
      <c r="I3" s="15"/>
      <c r="J3" s="16"/>
      <c r="K3" s="17"/>
    </row>
    <row r="4" spans="1:11" ht="12.75">
      <c r="A4" s="18"/>
      <c r="B4" s="3">
        <v>1</v>
      </c>
      <c r="C4" s="2">
        <v>2</v>
      </c>
      <c r="D4" s="3">
        <v>3</v>
      </c>
      <c r="E4" s="2">
        <v>4</v>
      </c>
      <c r="F4" s="3">
        <v>5</v>
      </c>
      <c r="G4" s="2">
        <v>6</v>
      </c>
      <c r="H4" s="3">
        <v>7</v>
      </c>
      <c r="I4" s="2">
        <v>8</v>
      </c>
      <c r="J4" s="3">
        <v>9</v>
      </c>
      <c r="K4" s="2">
        <v>10</v>
      </c>
    </row>
    <row r="5" spans="1:11" ht="12.75">
      <c r="A5" s="2"/>
      <c r="B5" s="1"/>
      <c r="C5" s="2"/>
      <c r="D5" s="3"/>
      <c r="E5" s="19" t="s">
        <v>14</v>
      </c>
      <c r="F5" s="3"/>
      <c r="G5" s="2"/>
      <c r="H5" s="3"/>
      <c r="I5" s="2" t="s">
        <v>15</v>
      </c>
      <c r="J5" s="3"/>
      <c r="K5" s="2"/>
    </row>
    <row r="6" spans="1:11" ht="12.75">
      <c r="A6" s="2" t="s">
        <v>16</v>
      </c>
      <c r="B6" s="1" t="s">
        <v>17</v>
      </c>
      <c r="C6" s="2" t="s">
        <v>18</v>
      </c>
      <c r="D6" s="3" t="s">
        <v>19</v>
      </c>
      <c r="E6" s="2" t="s">
        <v>20</v>
      </c>
      <c r="F6" s="3" t="s">
        <v>21</v>
      </c>
      <c r="G6" s="2" t="s">
        <v>22</v>
      </c>
      <c r="H6" s="3" t="s">
        <v>23</v>
      </c>
      <c r="I6" s="2" t="s">
        <v>24</v>
      </c>
      <c r="J6" s="3" t="s">
        <v>25</v>
      </c>
      <c r="K6" s="2" t="s">
        <v>26</v>
      </c>
    </row>
    <row r="7" spans="1:11" ht="12.75">
      <c r="A7" s="2"/>
      <c r="B7" s="1"/>
      <c r="C7" s="2" t="s">
        <v>27</v>
      </c>
      <c r="D7" s="3"/>
      <c r="E7" s="2" t="s">
        <v>28</v>
      </c>
      <c r="F7" s="3"/>
      <c r="G7" s="2"/>
      <c r="H7" s="3"/>
      <c r="I7" s="2" t="s">
        <v>29</v>
      </c>
      <c r="J7" s="20" t="s">
        <v>30</v>
      </c>
      <c r="K7" s="2"/>
    </row>
    <row r="8" spans="1:11" ht="12.75">
      <c r="A8" s="7"/>
      <c r="B8" s="6"/>
      <c r="C8" s="7" t="s">
        <v>31</v>
      </c>
      <c r="D8" s="8"/>
      <c r="E8" s="7" t="s">
        <v>32</v>
      </c>
      <c r="F8" s="8"/>
      <c r="G8" s="7"/>
      <c r="H8" s="8"/>
      <c r="I8" s="7" t="s">
        <v>33</v>
      </c>
      <c r="J8" s="8" t="s">
        <v>34</v>
      </c>
      <c r="K8" s="7"/>
    </row>
    <row r="9" spans="1:11" ht="12.75">
      <c r="A9" s="21">
        <v>42441</v>
      </c>
      <c r="B9" s="22"/>
      <c r="C9" s="23"/>
      <c r="D9" s="22"/>
      <c r="E9" s="23"/>
      <c r="F9" s="22"/>
      <c r="G9" s="23"/>
      <c r="H9" s="22"/>
      <c r="I9" s="23"/>
      <c r="J9" s="22"/>
      <c r="K9" s="24"/>
    </row>
    <row r="10" spans="1:11" ht="12.75">
      <c r="A10" s="21">
        <v>42443</v>
      </c>
      <c r="B10" s="22"/>
      <c r="C10" s="23"/>
      <c r="D10" s="22"/>
      <c r="E10" s="23"/>
      <c r="F10" s="22"/>
      <c r="G10" s="23"/>
      <c r="H10" s="22"/>
      <c r="I10" s="23"/>
      <c r="J10" s="22"/>
      <c r="K10" s="24"/>
    </row>
    <row r="11" spans="1:11" ht="12.75">
      <c r="A11" s="21">
        <v>42444</v>
      </c>
      <c r="B11" s="22"/>
      <c r="C11" s="23"/>
      <c r="D11" s="22"/>
      <c r="E11" s="23"/>
      <c r="F11" s="22"/>
      <c r="G11" s="23"/>
      <c r="H11" s="22"/>
      <c r="I11" s="23"/>
      <c r="J11" s="22"/>
      <c r="K11" s="24"/>
    </row>
    <row r="12" spans="1:11" ht="12.75">
      <c r="A12" s="21">
        <v>42445</v>
      </c>
      <c r="B12" s="22"/>
      <c r="C12" s="23"/>
      <c r="D12" s="22"/>
      <c r="E12" s="23"/>
      <c r="F12" s="22"/>
      <c r="G12" s="23"/>
      <c r="H12" s="22"/>
      <c r="I12" s="23"/>
      <c r="J12" s="22"/>
      <c r="K12" s="24"/>
    </row>
    <row r="13" spans="1:11" ht="12.75">
      <c r="A13" s="21">
        <v>42446</v>
      </c>
      <c r="B13" s="22"/>
      <c r="C13" s="23"/>
      <c r="D13" s="22"/>
      <c r="E13" s="23"/>
      <c r="F13" s="22"/>
      <c r="G13" s="23"/>
      <c r="H13" s="22"/>
      <c r="I13" s="23"/>
      <c r="J13" s="22"/>
      <c r="K13" s="24"/>
    </row>
    <row r="14" spans="1:22" ht="12.75">
      <c r="A14" s="21">
        <v>42447</v>
      </c>
      <c r="B14" s="22"/>
      <c r="C14" s="23"/>
      <c r="D14" s="22"/>
      <c r="E14" s="23"/>
      <c r="F14" s="22"/>
      <c r="G14" s="23"/>
      <c r="H14" s="22"/>
      <c r="I14" s="23"/>
      <c r="J14" s="22"/>
      <c r="K14" s="24"/>
      <c r="U14" t="s">
        <v>35</v>
      </c>
      <c r="V14" t="s">
        <v>36</v>
      </c>
    </row>
    <row r="15" spans="1:22" ht="12.75">
      <c r="A15" s="21">
        <v>42448</v>
      </c>
      <c r="B15" s="22"/>
      <c r="C15" s="23"/>
      <c r="D15" s="22"/>
      <c r="E15" s="23"/>
      <c r="F15" s="22"/>
      <c r="G15" s="23"/>
      <c r="H15" s="22"/>
      <c r="I15" s="23"/>
      <c r="J15" s="22"/>
      <c r="K15" s="24"/>
      <c r="U15" t="s">
        <v>37</v>
      </c>
      <c r="V15" t="s">
        <v>38</v>
      </c>
    </row>
    <row r="16" spans="1:22" ht="12.75">
      <c r="A16" s="21">
        <v>42450</v>
      </c>
      <c r="B16" s="22"/>
      <c r="C16" s="23"/>
      <c r="D16" s="22"/>
      <c r="E16" s="23"/>
      <c r="F16" s="22"/>
      <c r="G16" s="23"/>
      <c r="H16" s="22"/>
      <c r="I16" s="23"/>
      <c r="J16" s="22"/>
      <c r="K16" s="24"/>
      <c r="V16" t="s">
        <v>39</v>
      </c>
    </row>
    <row r="17" spans="1:22" ht="12.75">
      <c r="A17" s="21">
        <v>42451</v>
      </c>
      <c r="B17" s="22"/>
      <c r="C17" s="23"/>
      <c r="D17" s="22"/>
      <c r="E17" s="23"/>
      <c r="F17" s="22"/>
      <c r="G17" s="23"/>
      <c r="H17" s="22"/>
      <c r="I17" s="23"/>
      <c r="J17" s="22"/>
      <c r="K17" s="24"/>
      <c r="V17">
        <v>1</v>
      </c>
    </row>
    <row r="18" spans="1:22" ht="12.75">
      <c r="A18" s="21">
        <v>42452</v>
      </c>
      <c r="B18" s="22"/>
      <c r="C18" s="23"/>
      <c r="D18" s="22"/>
      <c r="E18" s="23"/>
      <c r="F18" s="22"/>
      <c r="G18" s="23"/>
      <c r="H18" s="22"/>
      <c r="I18" s="23"/>
      <c r="J18" s="22"/>
      <c r="K18" s="24"/>
      <c r="V18">
        <v>2</v>
      </c>
    </row>
    <row r="19" spans="1:22" ht="12.75">
      <c r="A19" s="21">
        <v>42453</v>
      </c>
      <c r="B19" s="22"/>
      <c r="C19" s="23"/>
      <c r="D19" s="22"/>
      <c r="E19" s="23"/>
      <c r="F19" s="22"/>
      <c r="G19" s="23"/>
      <c r="H19" s="22"/>
      <c r="I19" s="23"/>
      <c r="J19" s="22"/>
      <c r="K19" s="24"/>
      <c r="V19">
        <v>3</v>
      </c>
    </row>
    <row r="20" spans="1:22" ht="12.75">
      <c r="A20" s="21">
        <v>42454</v>
      </c>
      <c r="B20" s="22"/>
      <c r="C20" s="23"/>
      <c r="D20" s="22"/>
      <c r="E20" s="23"/>
      <c r="F20" s="22"/>
      <c r="G20" s="23"/>
      <c r="H20" s="22"/>
      <c r="I20" s="23"/>
      <c r="J20" s="22"/>
      <c r="K20" s="24"/>
      <c r="V20">
        <v>4</v>
      </c>
    </row>
    <row r="21" spans="1:22" ht="12.75">
      <c r="A21" s="25" t="s">
        <v>40</v>
      </c>
      <c r="B21" s="18">
        <f aca="true" t="shared" si="0" ref="B21:K21">SUM(B9:B20)</f>
        <v>0</v>
      </c>
      <c r="C21" s="18">
        <f t="shared" si="0"/>
        <v>0</v>
      </c>
      <c r="D21" s="18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>
        <f t="shared" si="0"/>
        <v>0</v>
      </c>
      <c r="K21" s="18">
        <f t="shared" si="0"/>
        <v>0</v>
      </c>
      <c r="V21">
        <v>5</v>
      </c>
    </row>
    <row r="22" spans="1:22" ht="12.75">
      <c r="A22" s="18"/>
      <c r="B22" s="26">
        <v>11</v>
      </c>
      <c r="C22" s="18">
        <v>12</v>
      </c>
      <c r="D22" s="25">
        <v>13</v>
      </c>
      <c r="E22" s="18">
        <v>14</v>
      </c>
      <c r="F22" s="25">
        <v>15</v>
      </c>
      <c r="G22" s="18">
        <v>16</v>
      </c>
      <c r="H22" s="25">
        <v>17</v>
      </c>
      <c r="I22" s="18">
        <v>18</v>
      </c>
      <c r="J22" s="25">
        <v>19</v>
      </c>
      <c r="K22" s="18">
        <v>20</v>
      </c>
      <c r="V22">
        <v>6</v>
      </c>
    </row>
    <row r="23" spans="1:22" ht="12.75">
      <c r="A23" s="2"/>
      <c r="B23" s="1"/>
      <c r="C23" s="2" t="s">
        <v>41</v>
      </c>
      <c r="D23" s="3" t="s">
        <v>42</v>
      </c>
      <c r="E23" s="2" t="s">
        <v>43</v>
      </c>
      <c r="F23" s="3" t="s">
        <v>44</v>
      </c>
      <c r="G23" s="2" t="s">
        <v>45</v>
      </c>
      <c r="H23" s="3" t="s">
        <v>46</v>
      </c>
      <c r="I23" s="2" t="s">
        <v>47</v>
      </c>
      <c r="J23" s="3" t="s">
        <v>47</v>
      </c>
      <c r="K23" s="2" t="s">
        <v>31</v>
      </c>
      <c r="V23">
        <v>7</v>
      </c>
    </row>
    <row r="24" spans="1:22" ht="12.75">
      <c r="A24" s="2" t="s">
        <v>16</v>
      </c>
      <c r="B24" s="1" t="s">
        <v>48</v>
      </c>
      <c r="C24" s="2" t="s">
        <v>49</v>
      </c>
      <c r="D24" s="3" t="s">
        <v>50</v>
      </c>
      <c r="E24" s="2">
        <v>3821</v>
      </c>
      <c r="F24" s="3" t="s">
        <v>29</v>
      </c>
      <c r="G24" s="2" t="s">
        <v>51</v>
      </c>
      <c r="H24" s="3" t="s">
        <v>52</v>
      </c>
      <c r="I24" s="2" t="s">
        <v>53</v>
      </c>
      <c r="J24" s="3" t="s">
        <v>54</v>
      </c>
      <c r="K24" s="2" t="s">
        <v>55</v>
      </c>
      <c r="V24">
        <v>8</v>
      </c>
    </row>
    <row r="25" spans="1:22" ht="12.75">
      <c r="A25" s="2"/>
      <c r="B25" s="1" t="s">
        <v>56</v>
      </c>
      <c r="C25" s="2" t="s">
        <v>57</v>
      </c>
      <c r="D25" s="3" t="s">
        <v>58</v>
      </c>
      <c r="E25" s="2" t="s">
        <v>59</v>
      </c>
      <c r="F25" s="3" t="s">
        <v>60</v>
      </c>
      <c r="G25" s="2"/>
      <c r="H25" s="3" t="s">
        <v>61</v>
      </c>
      <c r="I25" s="2"/>
      <c r="J25" s="3" t="s">
        <v>62</v>
      </c>
      <c r="K25" s="2" t="s">
        <v>63</v>
      </c>
      <c r="V25">
        <v>9</v>
      </c>
    </row>
    <row r="26" spans="1:22" ht="12.75">
      <c r="A26" s="7"/>
      <c r="B26" s="6"/>
      <c r="C26" s="7"/>
      <c r="D26" s="8"/>
      <c r="E26" s="7"/>
      <c r="F26" s="8" t="s">
        <v>64</v>
      </c>
      <c r="G26" s="7" t="s">
        <v>65</v>
      </c>
      <c r="H26" s="8" t="s">
        <v>65</v>
      </c>
      <c r="I26" s="7"/>
      <c r="J26" s="8" t="s">
        <v>66</v>
      </c>
      <c r="K26" s="7" t="s">
        <v>67</v>
      </c>
      <c r="V26">
        <v>10</v>
      </c>
    </row>
    <row r="27" spans="1:22" ht="12.75">
      <c r="A27" s="21">
        <v>42441</v>
      </c>
      <c r="B27" s="27"/>
      <c r="C27" s="28"/>
      <c r="D27" s="27"/>
      <c r="E27" s="28"/>
      <c r="F27" s="27"/>
      <c r="G27" s="29"/>
      <c r="H27" s="30"/>
      <c r="I27" s="28"/>
      <c r="J27" s="27"/>
      <c r="K27" s="31"/>
      <c r="V27">
        <v>11</v>
      </c>
    </row>
    <row r="28" spans="1:22" ht="12.75">
      <c r="A28" s="21">
        <v>42443</v>
      </c>
      <c r="B28" s="22"/>
      <c r="C28" s="23"/>
      <c r="D28" s="22"/>
      <c r="E28" s="23"/>
      <c r="F28" s="22"/>
      <c r="G28" s="29"/>
      <c r="H28" s="32"/>
      <c r="I28" s="23"/>
      <c r="J28" s="22"/>
      <c r="K28" s="24"/>
      <c r="V28">
        <v>12</v>
      </c>
    </row>
    <row r="29" spans="1:11" ht="12.75">
      <c r="A29" s="21">
        <v>42444</v>
      </c>
      <c r="B29" s="22"/>
      <c r="C29" s="23"/>
      <c r="D29" s="22"/>
      <c r="E29" s="23"/>
      <c r="F29" s="22"/>
      <c r="G29" s="29"/>
      <c r="H29" s="32"/>
      <c r="I29" s="23"/>
      <c r="J29" s="22"/>
      <c r="K29" s="24"/>
    </row>
    <row r="30" spans="1:11" ht="12.75">
      <c r="A30" s="21">
        <v>42445</v>
      </c>
      <c r="B30" s="22"/>
      <c r="C30" s="23"/>
      <c r="D30" s="22"/>
      <c r="E30" s="23"/>
      <c r="F30" s="22"/>
      <c r="G30" s="29"/>
      <c r="H30" s="32"/>
      <c r="I30" s="23"/>
      <c r="J30" s="22"/>
      <c r="K30" s="24"/>
    </row>
    <row r="31" spans="1:11" ht="12.75">
      <c r="A31" s="21">
        <v>42446</v>
      </c>
      <c r="B31" s="22"/>
      <c r="C31" s="23"/>
      <c r="D31" s="22"/>
      <c r="E31" s="23"/>
      <c r="F31" s="22"/>
      <c r="G31" s="29"/>
      <c r="H31" s="32"/>
      <c r="I31" s="23"/>
      <c r="J31" s="22"/>
      <c r="K31" s="24"/>
    </row>
    <row r="32" spans="1:11" ht="12.75">
      <c r="A32" s="21">
        <v>42447</v>
      </c>
      <c r="B32" s="22"/>
      <c r="C32" s="23"/>
      <c r="D32" s="22"/>
      <c r="E32" s="23"/>
      <c r="F32" s="22"/>
      <c r="G32" s="29"/>
      <c r="H32" s="32"/>
      <c r="I32" s="23"/>
      <c r="J32" s="22"/>
      <c r="K32" s="24"/>
    </row>
    <row r="33" spans="1:11" ht="12.75" hidden="1">
      <c r="A33" s="21">
        <v>42049</v>
      </c>
      <c r="B33" s="22"/>
      <c r="C33" s="23"/>
      <c r="D33" s="22"/>
      <c r="E33" s="23"/>
      <c r="F33" s="22"/>
      <c r="G33" s="29"/>
      <c r="H33" s="32"/>
      <c r="I33" s="23"/>
      <c r="J33" s="22"/>
      <c r="K33" s="24"/>
    </row>
    <row r="34" spans="1:11" ht="12.75">
      <c r="A34" s="21">
        <v>42448</v>
      </c>
      <c r="B34" s="22"/>
      <c r="C34" s="23"/>
      <c r="D34" s="22"/>
      <c r="E34" s="23"/>
      <c r="F34" s="22"/>
      <c r="G34" s="29"/>
      <c r="H34" s="32"/>
      <c r="I34" s="23"/>
      <c r="J34" s="22"/>
      <c r="K34" s="24"/>
    </row>
    <row r="35" spans="1:11" ht="12.75">
      <c r="A35" s="21">
        <v>42450</v>
      </c>
      <c r="B35" s="22"/>
      <c r="C35" s="23"/>
      <c r="D35" s="22"/>
      <c r="E35" s="23"/>
      <c r="F35" s="22"/>
      <c r="G35" s="29"/>
      <c r="H35" s="32"/>
      <c r="I35" s="23"/>
      <c r="J35" s="22"/>
      <c r="K35" s="24"/>
    </row>
    <row r="36" spans="1:11" ht="12.75">
      <c r="A36" s="21">
        <v>42451</v>
      </c>
      <c r="B36" s="22"/>
      <c r="C36" s="23"/>
      <c r="D36" s="22"/>
      <c r="E36" s="23"/>
      <c r="F36" s="22"/>
      <c r="G36" s="29"/>
      <c r="H36" s="32"/>
      <c r="I36" s="23"/>
      <c r="J36" s="22"/>
      <c r="K36" s="24"/>
    </row>
    <row r="37" spans="1:11" ht="12.75">
      <c r="A37" s="21">
        <v>42452</v>
      </c>
      <c r="B37" s="22"/>
      <c r="C37" s="23"/>
      <c r="D37" s="22"/>
      <c r="E37" s="23"/>
      <c r="F37" s="22"/>
      <c r="G37" s="29"/>
      <c r="H37" s="32"/>
      <c r="I37" s="23"/>
      <c r="J37" s="22"/>
      <c r="K37" s="24"/>
    </row>
    <row r="38" spans="1:11" ht="12.75">
      <c r="A38" s="21">
        <v>42453</v>
      </c>
      <c r="B38" s="22"/>
      <c r="C38" s="23"/>
      <c r="D38" s="22"/>
      <c r="E38" s="23"/>
      <c r="F38" s="22"/>
      <c r="G38" s="29"/>
      <c r="H38" s="32"/>
      <c r="I38" s="23"/>
      <c r="J38" s="22"/>
      <c r="K38" s="24"/>
    </row>
    <row r="39" spans="1:11" ht="12.75">
      <c r="A39" s="21">
        <v>42454</v>
      </c>
      <c r="B39" s="22"/>
      <c r="C39" s="23"/>
      <c r="D39" s="22"/>
      <c r="E39" s="23"/>
      <c r="F39" s="22"/>
      <c r="G39" s="29"/>
      <c r="H39" s="33"/>
      <c r="I39" s="23"/>
      <c r="J39" s="22"/>
      <c r="K39" s="24"/>
    </row>
    <row r="40" spans="1:11" ht="12.75">
      <c r="A40" s="34" t="s">
        <v>40</v>
      </c>
      <c r="B40" s="18">
        <f>SUM(B27:B39)-B33</f>
        <v>0</v>
      </c>
      <c r="C40" s="18">
        <f>SUM(C27:C39)-C33</f>
        <v>0</v>
      </c>
      <c r="D40" s="18">
        <f>SUM(D27:D39)-D33</f>
        <v>0</v>
      </c>
      <c r="E40" s="18">
        <f>SUM(E27:E39)-E33</f>
        <v>0</v>
      </c>
      <c r="F40" s="18">
        <f>SUM(F27:F39)-F33</f>
        <v>0</v>
      </c>
      <c r="G40" s="35">
        <f>(SUM(G27:G39)-G33)/60</f>
        <v>0</v>
      </c>
      <c r="H40" s="35">
        <f>(SUM(H27:H39)-H33)/60</f>
        <v>0</v>
      </c>
      <c r="I40" s="18">
        <f>SUM(I27:I39)-I33</f>
        <v>0</v>
      </c>
      <c r="J40" s="36">
        <f>SUM(J27:J39)-J33</f>
        <v>0</v>
      </c>
      <c r="K40" s="36">
        <f>SUM(K27:K39)-K33</f>
        <v>0</v>
      </c>
    </row>
    <row r="41" spans="1:11" ht="12.75">
      <c r="A41" s="18"/>
      <c r="B41" s="26">
        <v>21</v>
      </c>
      <c r="C41" s="18">
        <v>22</v>
      </c>
      <c r="D41" s="25">
        <v>23</v>
      </c>
      <c r="E41" s="18">
        <v>24</v>
      </c>
      <c r="F41" s="25">
        <v>25</v>
      </c>
      <c r="G41" s="18">
        <v>26</v>
      </c>
      <c r="H41" s="25">
        <v>27</v>
      </c>
      <c r="I41" s="18">
        <v>28</v>
      </c>
      <c r="J41" s="3"/>
      <c r="K41" s="3"/>
    </row>
    <row r="42" spans="1:11" ht="12.75">
      <c r="A42" s="2"/>
      <c r="B42" s="37" t="s">
        <v>68</v>
      </c>
      <c r="C42" s="38" t="s">
        <v>68</v>
      </c>
      <c r="D42" s="39" t="s">
        <v>69</v>
      </c>
      <c r="E42" s="2" t="s">
        <v>70</v>
      </c>
      <c r="F42" s="40" t="s">
        <v>71</v>
      </c>
      <c r="G42" s="2" t="s">
        <v>72</v>
      </c>
      <c r="H42" s="3" t="s">
        <v>73</v>
      </c>
      <c r="I42" s="2"/>
      <c r="J42" s="3"/>
      <c r="K42" s="3"/>
    </row>
    <row r="43" spans="1:11" ht="12.75">
      <c r="A43" s="2" t="s">
        <v>16</v>
      </c>
      <c r="B43" s="37" t="s">
        <v>74</v>
      </c>
      <c r="C43" s="38" t="s">
        <v>74</v>
      </c>
      <c r="D43" s="40" t="s">
        <v>75</v>
      </c>
      <c r="E43" s="2" t="s">
        <v>76</v>
      </c>
      <c r="F43" s="3" t="s">
        <v>77</v>
      </c>
      <c r="G43" s="2" t="s">
        <v>78</v>
      </c>
      <c r="H43" s="3" t="s">
        <v>79</v>
      </c>
      <c r="I43" s="2" t="s">
        <v>80</v>
      </c>
      <c r="J43" s="3"/>
      <c r="K43" s="3"/>
    </row>
    <row r="44" spans="1:11" ht="12.75">
      <c r="A44" s="2"/>
      <c r="B44" s="1" t="s">
        <v>81</v>
      </c>
      <c r="C44" s="2" t="s">
        <v>82</v>
      </c>
      <c r="D44" s="3" t="s">
        <v>34</v>
      </c>
      <c r="E44" s="2" t="s">
        <v>83</v>
      </c>
      <c r="F44" s="3" t="s">
        <v>84</v>
      </c>
      <c r="G44" s="19" t="s">
        <v>85</v>
      </c>
      <c r="H44" s="3" t="s">
        <v>86</v>
      </c>
      <c r="I44" s="2"/>
      <c r="J44" s="3"/>
      <c r="K44" s="3"/>
    </row>
    <row r="45" spans="1:11" ht="12.75">
      <c r="A45" s="7"/>
      <c r="B45" s="41" t="s">
        <v>87</v>
      </c>
      <c r="C45" s="42" t="s">
        <v>88</v>
      </c>
      <c r="D45" s="8"/>
      <c r="E45" s="7"/>
      <c r="F45" s="8"/>
      <c r="G45" s="7"/>
      <c r="H45" s="8" t="s">
        <v>89</v>
      </c>
      <c r="I45" s="7"/>
      <c r="J45" s="3"/>
      <c r="K45" s="3"/>
    </row>
    <row r="46" spans="1:11" ht="12.75">
      <c r="A46" s="21">
        <v>42441</v>
      </c>
      <c r="B46" s="27"/>
      <c r="C46" s="23"/>
      <c r="D46" s="27"/>
      <c r="E46" s="23"/>
      <c r="F46" s="27"/>
      <c r="G46" s="23"/>
      <c r="H46" s="27"/>
      <c r="I46" s="27"/>
      <c r="J46" s="3"/>
      <c r="K46" s="3"/>
    </row>
    <row r="47" spans="1:11" ht="12.75">
      <c r="A47" s="21">
        <v>42443</v>
      </c>
      <c r="B47" s="22"/>
      <c r="C47" s="23"/>
      <c r="D47" s="22"/>
      <c r="E47" s="23"/>
      <c r="F47" s="22"/>
      <c r="G47" s="23"/>
      <c r="H47" s="22"/>
      <c r="I47" s="22"/>
      <c r="J47" s="3"/>
      <c r="K47" s="3"/>
    </row>
    <row r="48" spans="1:11" ht="12.75">
      <c r="A48" s="21">
        <v>42444</v>
      </c>
      <c r="B48" s="22"/>
      <c r="C48" s="23"/>
      <c r="D48" s="22"/>
      <c r="E48" s="23"/>
      <c r="F48" s="22"/>
      <c r="G48" s="23"/>
      <c r="H48" s="22"/>
      <c r="I48" s="22"/>
      <c r="J48" s="3"/>
      <c r="K48" s="3"/>
    </row>
    <row r="49" spans="1:11" ht="12.75">
      <c r="A49" s="21">
        <v>42445</v>
      </c>
      <c r="B49" s="22"/>
      <c r="C49" s="23"/>
      <c r="D49" s="22"/>
      <c r="E49" s="23"/>
      <c r="F49" s="22"/>
      <c r="G49" s="23"/>
      <c r="H49" s="22"/>
      <c r="I49" s="22"/>
      <c r="J49" s="3"/>
      <c r="K49" s="3"/>
    </row>
    <row r="50" spans="1:11" ht="12.75">
      <c r="A50" s="21">
        <v>42446</v>
      </c>
      <c r="B50" s="22"/>
      <c r="C50" s="23"/>
      <c r="D50" s="22"/>
      <c r="E50" s="23"/>
      <c r="F50" s="22"/>
      <c r="G50" s="23"/>
      <c r="H50" s="22"/>
      <c r="I50" s="22"/>
      <c r="J50" s="3"/>
      <c r="K50" s="3"/>
    </row>
    <row r="51" spans="1:11" ht="12.75">
      <c r="A51" s="21">
        <v>42447</v>
      </c>
      <c r="B51" s="22"/>
      <c r="C51" s="23"/>
      <c r="D51" s="22"/>
      <c r="E51" s="23"/>
      <c r="F51" s="22"/>
      <c r="G51" s="23"/>
      <c r="H51" s="22"/>
      <c r="I51" s="22"/>
      <c r="J51" s="3"/>
      <c r="K51" s="3"/>
    </row>
    <row r="52" spans="1:11" ht="12.75">
      <c r="A52" s="21">
        <v>42448</v>
      </c>
      <c r="B52" s="22"/>
      <c r="C52" s="23"/>
      <c r="D52" s="22"/>
      <c r="E52" s="23"/>
      <c r="F52" s="22"/>
      <c r="G52" s="23"/>
      <c r="H52" s="22"/>
      <c r="I52" s="22"/>
      <c r="J52" s="3"/>
      <c r="K52" s="3"/>
    </row>
    <row r="53" spans="1:11" ht="12.75">
      <c r="A53" s="21">
        <v>42450</v>
      </c>
      <c r="B53" s="22"/>
      <c r="C53" s="23"/>
      <c r="D53" s="22"/>
      <c r="E53" s="23"/>
      <c r="F53" s="22"/>
      <c r="G53" s="23"/>
      <c r="H53" s="22"/>
      <c r="I53" s="22"/>
      <c r="J53" s="3"/>
      <c r="K53" s="3"/>
    </row>
    <row r="54" spans="1:11" ht="12.75">
      <c r="A54" s="21">
        <v>42451</v>
      </c>
      <c r="B54" s="22"/>
      <c r="C54" s="23"/>
      <c r="D54" s="22"/>
      <c r="E54" s="23"/>
      <c r="F54" s="22"/>
      <c r="G54" s="23"/>
      <c r="H54" s="22"/>
      <c r="I54" s="22"/>
      <c r="J54" s="3"/>
      <c r="K54" s="3"/>
    </row>
    <row r="55" spans="1:11" ht="12.75">
      <c r="A55" s="21">
        <v>42452</v>
      </c>
      <c r="B55" s="22"/>
      <c r="C55" s="23"/>
      <c r="D55" s="22"/>
      <c r="E55" s="23"/>
      <c r="F55" s="22"/>
      <c r="G55" s="23"/>
      <c r="H55" s="22"/>
      <c r="I55" s="22"/>
      <c r="J55" s="3"/>
      <c r="K55" s="3"/>
    </row>
    <row r="56" spans="1:11" ht="12.75">
      <c r="A56" s="21">
        <v>42453</v>
      </c>
      <c r="B56" s="22"/>
      <c r="C56" s="23"/>
      <c r="D56" s="22"/>
      <c r="E56" s="23"/>
      <c r="F56" s="22"/>
      <c r="G56" s="23"/>
      <c r="H56" s="22"/>
      <c r="I56" s="22"/>
      <c r="J56" s="3"/>
      <c r="K56" s="3"/>
    </row>
    <row r="57" spans="1:11" ht="12.75">
      <c r="A57" s="21">
        <v>42454</v>
      </c>
      <c r="B57" s="22"/>
      <c r="C57" s="23"/>
      <c r="D57" s="22"/>
      <c r="E57" s="23"/>
      <c r="F57" s="22"/>
      <c r="G57" s="23"/>
      <c r="H57" s="22"/>
      <c r="I57" s="22"/>
      <c r="J57" s="3"/>
      <c r="K57" s="3"/>
    </row>
    <row r="58" spans="1:11" ht="12.75">
      <c r="A58" s="36" t="s">
        <v>40</v>
      </c>
      <c r="B58" s="36">
        <f aca="true" t="shared" si="1" ref="B58:H58">SUM(B46:B57)</f>
        <v>0</v>
      </c>
      <c r="C58" s="36">
        <f t="shared" si="1"/>
        <v>0</v>
      </c>
      <c r="D58" s="36">
        <f t="shared" si="1"/>
        <v>0</v>
      </c>
      <c r="E58" s="36">
        <f t="shared" si="1"/>
        <v>0</v>
      </c>
      <c r="F58" s="36">
        <f t="shared" si="1"/>
        <v>0</v>
      </c>
      <c r="G58" s="36">
        <f t="shared" si="1"/>
        <v>0</v>
      </c>
      <c r="H58" s="36">
        <f t="shared" si="1"/>
        <v>0</v>
      </c>
      <c r="I58" s="36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password="C77E" sheet="1" selectLockedCells="1"/>
  <dataValidations count="2">
    <dataValidation type="list" allowBlank="1" showInputMessage="1" showErrorMessage="1" prompt="Click Arrow&#10;Select Yes or No" sqref="G3:H3">
      <formula1>$U$14:$U$15</formula1>
      <formula2>0</formula2>
    </dataValidation>
    <dataValidation type="list" allowBlank="1" showInputMessage="1" showErrorMessage="1" prompt="Click Arrow&#10;Select Step" sqref="J3">
      <formula1>$V$14:$V$28</formula1>
      <formula2>0</formula2>
    </dataValidation>
  </dataValidations>
  <printOptions/>
  <pageMargins left="0.25" right="0" top="0.75" bottom="0.75" header="0.5118055555555555" footer="0.5118055555555555"/>
  <pageSetup firstPageNumber="1" useFirstPageNumber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10.00390625" style="0" customWidth="1"/>
    <col min="2" max="2" width="11.8515625" style="0" customWidth="1"/>
    <col min="3" max="3" width="14.00390625" style="0" customWidth="1"/>
    <col min="4" max="5" width="10.00390625" style="0" customWidth="1"/>
    <col min="6" max="6" width="12.57421875" style="0" customWidth="1"/>
    <col min="7" max="8" width="10.00390625" style="0" customWidth="1"/>
    <col min="9" max="9" width="9.28125" style="0" customWidth="1"/>
    <col min="10" max="11" width="10.00390625" style="0" customWidth="1"/>
  </cols>
  <sheetData>
    <row r="1" spans="1:10" ht="12.75">
      <c r="A1" s="1" t="s">
        <v>0</v>
      </c>
      <c r="B1" s="2" t="s">
        <v>1</v>
      </c>
      <c r="C1" s="3"/>
      <c r="D1" s="2" t="s">
        <v>2</v>
      </c>
      <c r="E1" s="3" t="s">
        <v>3</v>
      </c>
      <c r="F1" s="2" t="s">
        <v>4</v>
      </c>
      <c r="G1" s="3" t="s">
        <v>5</v>
      </c>
      <c r="H1" s="4" t="s">
        <v>6</v>
      </c>
      <c r="I1" s="5"/>
      <c r="J1" s="5"/>
    </row>
    <row r="2" spans="1:10" ht="12.75">
      <c r="A2" s="6" t="s">
        <v>8</v>
      </c>
      <c r="B2" s="7"/>
      <c r="C2" s="8"/>
      <c r="D2" s="7" t="s">
        <v>9</v>
      </c>
      <c r="E2" s="8" t="s">
        <v>10</v>
      </c>
      <c r="F2" s="7" t="s">
        <v>11</v>
      </c>
      <c r="G2" s="8" t="s">
        <v>12</v>
      </c>
      <c r="H2" s="9" t="s">
        <v>12</v>
      </c>
      <c r="I2" s="5"/>
      <c r="J2" s="5"/>
    </row>
    <row r="3" spans="1:11" ht="12.75">
      <c r="A3" s="43">
        <f>'4241 Weeks 1 &amp; 2'!A3</f>
        <v>0</v>
      </c>
      <c r="B3" s="44">
        <f>'4241 Weeks 1 &amp; 2'!B3</f>
        <v>0</v>
      </c>
      <c r="C3" s="45"/>
      <c r="D3" s="44">
        <f>'4241 Weeks 1 &amp; 2'!D3</f>
        <v>0</v>
      </c>
      <c r="E3" s="46">
        <f>'4241 Weeks 1 &amp; 2'!E3</f>
        <v>0</v>
      </c>
      <c r="F3" s="44">
        <f>'4241 Weeks 1 &amp; 2'!F3</f>
        <v>0</v>
      </c>
      <c r="G3" s="47"/>
      <c r="H3" s="48"/>
      <c r="I3" s="49"/>
      <c r="J3" s="17"/>
      <c r="K3" s="17"/>
    </row>
    <row r="4" spans="1:11" ht="12.75">
      <c r="A4" s="18"/>
      <c r="B4" s="3">
        <v>1</v>
      </c>
      <c r="C4" s="2">
        <v>2</v>
      </c>
      <c r="D4" s="3">
        <v>3</v>
      </c>
      <c r="E4" s="2">
        <v>4</v>
      </c>
      <c r="F4" s="3">
        <v>5</v>
      </c>
      <c r="G4" s="2">
        <v>6</v>
      </c>
      <c r="H4" s="3">
        <v>7</v>
      </c>
      <c r="I4" s="2">
        <v>8</v>
      </c>
      <c r="J4" s="3">
        <v>9</v>
      </c>
      <c r="K4" s="2">
        <v>10</v>
      </c>
    </row>
    <row r="5" spans="1:11" ht="12.75">
      <c r="A5" s="2"/>
      <c r="B5" s="1"/>
      <c r="C5" s="2"/>
      <c r="D5" s="3"/>
      <c r="E5" s="19" t="s">
        <v>14</v>
      </c>
      <c r="F5" s="3"/>
      <c r="G5" s="2"/>
      <c r="H5" s="3"/>
      <c r="I5" s="2" t="s">
        <v>15</v>
      </c>
      <c r="J5" s="3"/>
      <c r="K5" s="2"/>
    </row>
    <row r="6" spans="1:11" ht="12.75">
      <c r="A6" s="2" t="s">
        <v>16</v>
      </c>
      <c r="B6" s="1" t="s">
        <v>17</v>
      </c>
      <c r="C6" s="2" t="s">
        <v>18</v>
      </c>
      <c r="D6" s="3" t="s">
        <v>19</v>
      </c>
      <c r="E6" s="2" t="s">
        <v>20</v>
      </c>
      <c r="F6" s="3" t="s">
        <v>21</v>
      </c>
      <c r="G6" s="2" t="s">
        <v>22</v>
      </c>
      <c r="H6" s="3" t="s">
        <v>23</v>
      </c>
      <c r="I6" s="2" t="s">
        <v>24</v>
      </c>
      <c r="J6" s="3" t="s">
        <v>25</v>
      </c>
      <c r="K6" s="2" t="s">
        <v>26</v>
      </c>
    </row>
    <row r="7" spans="1:11" ht="12.75">
      <c r="A7" s="2"/>
      <c r="B7" s="1"/>
      <c r="C7" s="2" t="s">
        <v>27</v>
      </c>
      <c r="D7" s="3"/>
      <c r="E7" s="2" t="s">
        <v>28</v>
      </c>
      <c r="F7" s="3"/>
      <c r="G7" s="2"/>
      <c r="H7" s="3"/>
      <c r="I7" s="2" t="s">
        <v>29</v>
      </c>
      <c r="J7" s="20" t="s">
        <v>30</v>
      </c>
      <c r="K7" s="2"/>
    </row>
    <row r="8" spans="1:11" ht="12.75">
      <c r="A8" s="7"/>
      <c r="B8" s="6"/>
      <c r="C8" s="7" t="s">
        <v>31</v>
      </c>
      <c r="D8" s="8"/>
      <c r="E8" s="7" t="s">
        <v>32</v>
      </c>
      <c r="F8" s="8"/>
      <c r="G8" s="7"/>
      <c r="H8" s="8"/>
      <c r="I8" s="7" t="s">
        <v>33</v>
      </c>
      <c r="J8" s="8" t="s">
        <v>34</v>
      </c>
      <c r="K8" s="7"/>
    </row>
    <row r="9" spans="1:11" ht="12.75">
      <c r="A9" s="21"/>
      <c r="B9" s="22"/>
      <c r="C9" s="23"/>
      <c r="D9" s="22"/>
      <c r="E9" s="23"/>
      <c r="F9" s="22"/>
      <c r="G9" s="23"/>
      <c r="H9" s="22"/>
      <c r="I9" s="23"/>
      <c r="J9" s="22"/>
      <c r="K9" s="24"/>
    </row>
    <row r="10" spans="1:11" ht="12.75">
      <c r="A10" s="21"/>
      <c r="B10" s="22"/>
      <c r="C10" s="23"/>
      <c r="D10" s="22"/>
      <c r="E10" s="23"/>
      <c r="F10" s="22"/>
      <c r="G10" s="23"/>
      <c r="H10" s="22"/>
      <c r="I10" s="23"/>
      <c r="J10" s="22"/>
      <c r="K10" s="24"/>
    </row>
    <row r="11" spans="1:11" ht="12.75">
      <c r="A11" s="21"/>
      <c r="B11" s="22"/>
      <c r="C11" s="23"/>
      <c r="D11" s="22"/>
      <c r="E11" s="23"/>
      <c r="F11" s="22"/>
      <c r="G11" s="23"/>
      <c r="H11" s="22"/>
      <c r="I11" s="23"/>
      <c r="J11" s="22"/>
      <c r="K11" s="24"/>
    </row>
    <row r="12" spans="1:11" ht="12.75">
      <c r="A12" s="21"/>
      <c r="B12" s="22"/>
      <c r="C12" s="23"/>
      <c r="D12" s="22"/>
      <c r="E12" s="23"/>
      <c r="F12" s="22"/>
      <c r="G12" s="23"/>
      <c r="H12" s="22"/>
      <c r="I12" s="23"/>
      <c r="J12" s="22"/>
      <c r="K12" s="24"/>
    </row>
    <row r="13" spans="1:11" ht="12.75">
      <c r="A13" s="21"/>
      <c r="B13" s="22"/>
      <c r="C13" s="23"/>
      <c r="D13" s="22"/>
      <c r="E13" s="23"/>
      <c r="F13" s="22"/>
      <c r="G13" s="23"/>
      <c r="H13" s="22"/>
      <c r="I13" s="23"/>
      <c r="J13" s="22"/>
      <c r="K13" s="24"/>
    </row>
    <row r="14" spans="1:11" ht="12.75">
      <c r="A14" s="21"/>
      <c r="B14" s="22"/>
      <c r="C14" s="23"/>
      <c r="D14" s="22"/>
      <c r="E14" s="23"/>
      <c r="F14" s="22"/>
      <c r="G14" s="23"/>
      <c r="H14" s="22"/>
      <c r="I14" s="23"/>
      <c r="J14" s="22"/>
      <c r="K14" s="24"/>
    </row>
    <row r="15" spans="1:11" ht="12.75">
      <c r="A15" s="21"/>
      <c r="B15" s="22"/>
      <c r="C15" s="23"/>
      <c r="D15" s="22"/>
      <c r="E15" s="23"/>
      <c r="F15" s="22"/>
      <c r="G15" s="23"/>
      <c r="H15" s="22"/>
      <c r="I15" s="23"/>
      <c r="J15" s="22"/>
      <c r="K15" s="24"/>
    </row>
    <row r="16" spans="1:11" ht="12.75">
      <c r="A16" s="21"/>
      <c r="B16" s="22"/>
      <c r="C16" s="23"/>
      <c r="D16" s="22"/>
      <c r="E16" s="23"/>
      <c r="F16" s="22"/>
      <c r="G16" s="23"/>
      <c r="H16" s="22"/>
      <c r="I16" s="23"/>
      <c r="J16" s="22"/>
      <c r="K16" s="24"/>
    </row>
    <row r="17" spans="1:11" ht="12.75">
      <c r="A17" s="21"/>
      <c r="B17" s="22"/>
      <c r="C17" s="23"/>
      <c r="D17" s="22"/>
      <c r="E17" s="23"/>
      <c r="F17" s="22"/>
      <c r="G17" s="23"/>
      <c r="H17" s="22"/>
      <c r="I17" s="23"/>
      <c r="J17" s="22"/>
      <c r="K17" s="24"/>
    </row>
    <row r="18" spans="1:11" ht="12.75">
      <c r="A18" s="21"/>
      <c r="B18" s="22"/>
      <c r="C18" s="23"/>
      <c r="D18" s="22"/>
      <c r="E18" s="23"/>
      <c r="F18" s="22"/>
      <c r="G18" s="23"/>
      <c r="H18" s="22"/>
      <c r="I18" s="23"/>
      <c r="J18" s="22"/>
      <c r="K18" s="24"/>
    </row>
    <row r="19" spans="1:11" ht="12.75">
      <c r="A19" s="21"/>
      <c r="B19" s="22"/>
      <c r="C19" s="23"/>
      <c r="D19" s="22"/>
      <c r="E19" s="23"/>
      <c r="F19" s="22"/>
      <c r="G19" s="23"/>
      <c r="H19" s="22"/>
      <c r="I19" s="23"/>
      <c r="J19" s="22"/>
      <c r="K19" s="24"/>
    </row>
    <row r="20" spans="1:11" ht="12.75">
      <c r="A20" s="21"/>
      <c r="B20" s="22"/>
      <c r="C20" s="23"/>
      <c r="D20" s="22"/>
      <c r="E20" s="23"/>
      <c r="F20" s="22"/>
      <c r="G20" s="23"/>
      <c r="H20" s="22"/>
      <c r="I20" s="23"/>
      <c r="J20" s="22"/>
      <c r="K20" s="24"/>
    </row>
    <row r="21" spans="1:11" ht="12.75">
      <c r="A21" s="25" t="s">
        <v>40</v>
      </c>
      <c r="B21" s="18">
        <f aca="true" t="shared" si="0" ref="B21:K21">SUM(B9:B20)</f>
        <v>0</v>
      </c>
      <c r="C21" s="18">
        <f t="shared" si="0"/>
        <v>0</v>
      </c>
      <c r="D21" s="18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>
        <f t="shared" si="0"/>
        <v>0</v>
      </c>
      <c r="K21" s="18">
        <f t="shared" si="0"/>
        <v>0</v>
      </c>
    </row>
    <row r="22" spans="1:11" ht="12.75">
      <c r="A22" s="18"/>
      <c r="B22" s="26">
        <v>11</v>
      </c>
      <c r="C22" s="18">
        <v>12</v>
      </c>
      <c r="D22" s="25">
        <v>13</v>
      </c>
      <c r="E22" s="18">
        <v>14</v>
      </c>
      <c r="F22" s="25">
        <v>15</v>
      </c>
      <c r="G22" s="18">
        <v>16</v>
      </c>
      <c r="H22" s="25">
        <v>17</v>
      </c>
      <c r="I22" s="18">
        <v>18</v>
      </c>
      <c r="J22" s="25">
        <v>19</v>
      </c>
      <c r="K22" s="18">
        <v>20</v>
      </c>
    </row>
    <row r="23" spans="1:11" ht="12.75">
      <c r="A23" s="2"/>
      <c r="B23" s="1"/>
      <c r="C23" s="2" t="s">
        <v>41</v>
      </c>
      <c r="D23" s="3" t="s">
        <v>42</v>
      </c>
      <c r="E23" s="2" t="s">
        <v>43</v>
      </c>
      <c r="F23" s="3" t="s">
        <v>44</v>
      </c>
      <c r="G23" s="2" t="s">
        <v>45</v>
      </c>
      <c r="H23" s="3" t="s">
        <v>46</v>
      </c>
      <c r="I23" s="2" t="s">
        <v>47</v>
      </c>
      <c r="J23" s="3" t="s">
        <v>47</v>
      </c>
      <c r="K23" s="2" t="s">
        <v>31</v>
      </c>
    </row>
    <row r="24" spans="1:11" ht="12.75">
      <c r="A24" s="2" t="s">
        <v>16</v>
      </c>
      <c r="B24" s="1" t="s">
        <v>48</v>
      </c>
      <c r="C24" s="2" t="s">
        <v>49</v>
      </c>
      <c r="D24" s="3" t="s">
        <v>50</v>
      </c>
      <c r="E24" s="2">
        <v>3821</v>
      </c>
      <c r="F24" s="3" t="s">
        <v>29</v>
      </c>
      <c r="G24" s="2" t="s">
        <v>51</v>
      </c>
      <c r="H24" s="3" t="s">
        <v>52</v>
      </c>
      <c r="I24" s="2" t="s">
        <v>53</v>
      </c>
      <c r="J24" s="3" t="s">
        <v>54</v>
      </c>
      <c r="K24" s="2" t="s">
        <v>55</v>
      </c>
    </row>
    <row r="25" spans="1:11" ht="12.75">
      <c r="A25" s="2"/>
      <c r="B25" s="1" t="s">
        <v>56</v>
      </c>
      <c r="C25" s="2" t="s">
        <v>57</v>
      </c>
      <c r="D25" s="3" t="s">
        <v>58</v>
      </c>
      <c r="E25" s="2" t="s">
        <v>59</v>
      </c>
      <c r="F25" s="3" t="s">
        <v>60</v>
      </c>
      <c r="G25" s="2"/>
      <c r="H25" s="3" t="s">
        <v>61</v>
      </c>
      <c r="I25" s="2"/>
      <c r="J25" s="3" t="s">
        <v>62</v>
      </c>
      <c r="K25" s="2" t="s">
        <v>63</v>
      </c>
    </row>
    <row r="26" spans="1:11" ht="12.75">
      <c r="A26" s="7"/>
      <c r="B26" s="6"/>
      <c r="C26" s="7"/>
      <c r="D26" s="8"/>
      <c r="E26" s="7"/>
      <c r="F26" s="8" t="s">
        <v>64</v>
      </c>
      <c r="G26" s="7" t="s">
        <v>65</v>
      </c>
      <c r="H26" s="8" t="s">
        <v>65</v>
      </c>
      <c r="I26" s="7"/>
      <c r="J26" s="8" t="s">
        <v>66</v>
      </c>
      <c r="K26" s="7" t="s">
        <v>67</v>
      </c>
    </row>
    <row r="27" spans="1:11" ht="12.75">
      <c r="A27" s="21"/>
      <c r="B27" s="27"/>
      <c r="C27" s="28"/>
      <c r="D27" s="27"/>
      <c r="E27" s="28"/>
      <c r="F27" s="27"/>
      <c r="G27" s="29"/>
      <c r="H27" s="30"/>
      <c r="I27" s="28"/>
      <c r="J27" s="27"/>
      <c r="K27" s="31"/>
    </row>
    <row r="28" spans="1:11" ht="12.75">
      <c r="A28" s="21"/>
      <c r="B28" s="22"/>
      <c r="C28" s="23"/>
      <c r="D28" s="22"/>
      <c r="E28" s="23"/>
      <c r="F28" s="22"/>
      <c r="G28" s="29"/>
      <c r="H28" s="32"/>
      <c r="I28" s="23"/>
      <c r="J28" s="22"/>
      <c r="K28" s="24"/>
    </row>
    <row r="29" spans="1:11" ht="12.75">
      <c r="A29" s="21"/>
      <c r="B29" s="22"/>
      <c r="C29" s="23"/>
      <c r="D29" s="22"/>
      <c r="E29" s="23"/>
      <c r="F29" s="22"/>
      <c r="G29" s="29"/>
      <c r="H29" s="32"/>
      <c r="I29" s="23"/>
      <c r="J29" s="22"/>
      <c r="K29" s="24"/>
    </row>
    <row r="30" spans="1:11" ht="12.75">
      <c r="A30" s="21"/>
      <c r="B30" s="22"/>
      <c r="C30" s="23"/>
      <c r="D30" s="22"/>
      <c r="E30" s="23"/>
      <c r="F30" s="22"/>
      <c r="G30" s="29"/>
      <c r="H30" s="32"/>
      <c r="I30" s="23"/>
      <c r="J30" s="22"/>
      <c r="K30" s="24"/>
    </row>
    <row r="31" spans="1:11" ht="12.75">
      <c r="A31" s="21"/>
      <c r="B31" s="22"/>
      <c r="C31" s="23"/>
      <c r="D31" s="22"/>
      <c r="E31" s="23"/>
      <c r="F31" s="22"/>
      <c r="G31" s="29"/>
      <c r="H31" s="32"/>
      <c r="I31" s="23"/>
      <c r="J31" s="22"/>
      <c r="K31" s="24"/>
    </row>
    <row r="32" spans="1:11" ht="12.75">
      <c r="A32" s="21"/>
      <c r="B32" s="22"/>
      <c r="C32" s="23"/>
      <c r="D32" s="22"/>
      <c r="E32" s="23"/>
      <c r="F32" s="22"/>
      <c r="G32" s="29"/>
      <c r="H32" s="32"/>
      <c r="I32" s="23"/>
      <c r="J32" s="22"/>
      <c r="K32" s="24"/>
    </row>
    <row r="33" spans="1:11" ht="12.75" hidden="1">
      <c r="A33" s="21"/>
      <c r="B33" s="22"/>
      <c r="C33" s="23"/>
      <c r="D33" s="22"/>
      <c r="E33" s="23"/>
      <c r="F33" s="22"/>
      <c r="G33" s="29"/>
      <c r="H33" s="32"/>
      <c r="I33" s="23"/>
      <c r="J33" s="22"/>
      <c r="K33" s="24"/>
    </row>
    <row r="34" spans="1:11" ht="12.75">
      <c r="A34" s="21"/>
      <c r="B34" s="22"/>
      <c r="C34" s="23"/>
      <c r="D34" s="22"/>
      <c r="E34" s="23"/>
      <c r="F34" s="22"/>
      <c r="G34" s="29"/>
      <c r="H34" s="32"/>
      <c r="I34" s="23"/>
      <c r="J34" s="22"/>
      <c r="K34" s="24"/>
    </row>
    <row r="35" spans="1:11" ht="12.75">
      <c r="A35" s="21"/>
      <c r="B35" s="22"/>
      <c r="C35" s="23"/>
      <c r="D35" s="22"/>
      <c r="E35" s="23"/>
      <c r="F35" s="22"/>
      <c r="G35" s="29"/>
      <c r="H35" s="32"/>
      <c r="I35" s="23"/>
      <c r="J35" s="22"/>
      <c r="K35" s="24"/>
    </row>
    <row r="36" spans="1:11" ht="12.75">
      <c r="A36" s="21"/>
      <c r="B36" s="22"/>
      <c r="C36" s="23"/>
      <c r="D36" s="22"/>
      <c r="E36" s="23"/>
      <c r="F36" s="22"/>
      <c r="G36" s="29"/>
      <c r="H36" s="32"/>
      <c r="I36" s="23"/>
      <c r="J36" s="22"/>
      <c r="K36" s="24"/>
    </row>
    <row r="37" spans="1:11" ht="12.75">
      <c r="A37" s="21"/>
      <c r="B37" s="22"/>
      <c r="C37" s="23"/>
      <c r="D37" s="22"/>
      <c r="E37" s="23"/>
      <c r="F37" s="22"/>
      <c r="G37" s="29"/>
      <c r="H37" s="32"/>
      <c r="I37" s="23"/>
      <c r="J37" s="22"/>
      <c r="K37" s="24"/>
    </row>
    <row r="38" spans="1:11" ht="12.75">
      <c r="A38" s="21"/>
      <c r="B38" s="22"/>
      <c r="C38" s="23"/>
      <c r="D38" s="22"/>
      <c r="E38" s="23"/>
      <c r="F38" s="22"/>
      <c r="G38" s="29"/>
      <c r="H38" s="32"/>
      <c r="I38" s="23"/>
      <c r="J38" s="22"/>
      <c r="K38" s="24"/>
    </row>
    <row r="39" spans="1:11" ht="12.75">
      <c r="A39" s="21"/>
      <c r="B39" s="22"/>
      <c r="C39" s="23"/>
      <c r="D39" s="22"/>
      <c r="E39" s="23"/>
      <c r="F39" s="22"/>
      <c r="G39" s="29"/>
      <c r="H39" s="33"/>
      <c r="I39" s="23"/>
      <c r="J39" s="22"/>
      <c r="K39" s="24"/>
    </row>
    <row r="40" spans="1:11" ht="12.75">
      <c r="A40" s="34" t="s">
        <v>40</v>
      </c>
      <c r="B40" s="18">
        <f>SUM(B27:B39)-B33</f>
        <v>0</v>
      </c>
      <c r="C40" s="18">
        <f>SUM(C27:C39)-C33</f>
        <v>0</v>
      </c>
      <c r="D40" s="18">
        <f>SUM(D27:D39)-D33</f>
        <v>0</v>
      </c>
      <c r="E40" s="18">
        <f>SUM(E27:E39)-E33</f>
        <v>0</v>
      </c>
      <c r="F40" s="18">
        <f>SUM(F27:F39)-F33</f>
        <v>0</v>
      </c>
      <c r="G40" s="35">
        <f>(SUM(G27:G39)-G33)/60</f>
        <v>0</v>
      </c>
      <c r="H40" s="35">
        <f>(SUM(H27:H39)-H33)/60</f>
        <v>0</v>
      </c>
      <c r="I40" s="18">
        <f>SUM(I27:I39)-I33</f>
        <v>0</v>
      </c>
      <c r="J40" s="36">
        <f>SUM(J27:J39)-J33</f>
        <v>0</v>
      </c>
      <c r="K40" s="36">
        <f>SUM(K27:K39)-K33</f>
        <v>0</v>
      </c>
    </row>
    <row r="41" spans="1:11" ht="12.75">
      <c r="A41" s="18"/>
      <c r="B41" s="26">
        <v>21</v>
      </c>
      <c r="C41" s="18">
        <v>22</v>
      </c>
      <c r="D41" s="25">
        <v>23</v>
      </c>
      <c r="E41" s="18">
        <v>24</v>
      </c>
      <c r="F41" s="25">
        <v>25</v>
      </c>
      <c r="G41" s="18">
        <v>26</v>
      </c>
      <c r="H41" s="25">
        <v>27</v>
      </c>
      <c r="I41" s="18">
        <v>28</v>
      </c>
      <c r="J41" s="3"/>
      <c r="K41" s="3"/>
    </row>
    <row r="42" spans="1:11" ht="12.75">
      <c r="A42" s="2"/>
      <c r="B42" s="37" t="s">
        <v>68</v>
      </c>
      <c r="C42" s="38" t="s">
        <v>68</v>
      </c>
      <c r="D42" s="39" t="s">
        <v>69</v>
      </c>
      <c r="E42" s="2" t="s">
        <v>70</v>
      </c>
      <c r="F42" s="40" t="s">
        <v>71</v>
      </c>
      <c r="G42" s="2" t="s">
        <v>72</v>
      </c>
      <c r="H42" s="3" t="s">
        <v>73</v>
      </c>
      <c r="I42" s="2"/>
      <c r="J42" s="3"/>
      <c r="K42" s="3"/>
    </row>
    <row r="43" spans="1:11" ht="12.75">
      <c r="A43" s="2" t="s">
        <v>16</v>
      </c>
      <c r="B43" s="37" t="s">
        <v>74</v>
      </c>
      <c r="C43" s="38" t="s">
        <v>74</v>
      </c>
      <c r="D43" s="40" t="s">
        <v>75</v>
      </c>
      <c r="E43" s="2" t="s">
        <v>76</v>
      </c>
      <c r="F43" s="3" t="s">
        <v>77</v>
      </c>
      <c r="G43" s="2" t="s">
        <v>78</v>
      </c>
      <c r="H43" s="3" t="s">
        <v>79</v>
      </c>
      <c r="I43" s="2" t="s">
        <v>80</v>
      </c>
      <c r="J43" s="3"/>
      <c r="K43" s="3"/>
    </row>
    <row r="44" spans="1:11" ht="12.75">
      <c r="A44" s="2"/>
      <c r="B44" s="1" t="s">
        <v>81</v>
      </c>
      <c r="C44" s="2" t="s">
        <v>82</v>
      </c>
      <c r="D44" s="3" t="s">
        <v>34</v>
      </c>
      <c r="E44" s="2" t="s">
        <v>83</v>
      </c>
      <c r="F44" s="3" t="s">
        <v>84</v>
      </c>
      <c r="G44" s="19" t="s">
        <v>85</v>
      </c>
      <c r="H44" s="3" t="s">
        <v>86</v>
      </c>
      <c r="I44" s="2"/>
      <c r="J44" s="3"/>
      <c r="K44" s="3"/>
    </row>
    <row r="45" spans="1:11" ht="12.75">
      <c r="A45" s="7"/>
      <c r="B45" s="41" t="s">
        <v>87</v>
      </c>
      <c r="C45" s="42" t="s">
        <v>90</v>
      </c>
      <c r="D45" s="8"/>
      <c r="E45" s="7"/>
      <c r="F45" s="8"/>
      <c r="G45" s="7"/>
      <c r="H45" s="8" t="s">
        <v>89</v>
      </c>
      <c r="I45" s="7"/>
      <c r="J45" s="3"/>
      <c r="K45" s="3"/>
    </row>
    <row r="46" spans="1:11" ht="12.75">
      <c r="A46" s="21"/>
      <c r="B46" s="27"/>
      <c r="C46" s="23"/>
      <c r="D46" s="27"/>
      <c r="E46" s="23"/>
      <c r="F46" s="27"/>
      <c r="G46" s="23"/>
      <c r="H46" s="27"/>
      <c r="I46" s="27"/>
      <c r="J46" s="3"/>
      <c r="K46" s="3"/>
    </row>
    <row r="47" spans="1:11" ht="12.75">
      <c r="A47" s="21"/>
      <c r="B47" s="22"/>
      <c r="C47" s="23"/>
      <c r="D47" s="22"/>
      <c r="E47" s="23"/>
      <c r="F47" s="22"/>
      <c r="G47" s="23"/>
      <c r="H47" s="22"/>
      <c r="I47" s="22"/>
      <c r="J47" s="3"/>
      <c r="K47" s="3"/>
    </row>
    <row r="48" spans="1:11" ht="12.75">
      <c r="A48" s="21"/>
      <c r="B48" s="22"/>
      <c r="C48" s="23"/>
      <c r="D48" s="22"/>
      <c r="E48" s="23"/>
      <c r="F48" s="22"/>
      <c r="G48" s="23"/>
      <c r="H48" s="22"/>
      <c r="I48" s="22"/>
      <c r="J48" s="3"/>
      <c r="K48" s="3"/>
    </row>
    <row r="49" spans="1:11" ht="12.75">
      <c r="A49" s="21"/>
      <c r="B49" s="22"/>
      <c r="C49" s="23"/>
      <c r="D49" s="22"/>
      <c r="E49" s="23"/>
      <c r="F49" s="22"/>
      <c r="G49" s="23"/>
      <c r="H49" s="22"/>
      <c r="I49" s="22"/>
      <c r="J49" s="3"/>
      <c r="K49" s="3"/>
    </row>
    <row r="50" spans="1:11" ht="12.75">
      <c r="A50" s="21"/>
      <c r="B50" s="22"/>
      <c r="C50" s="23"/>
      <c r="D50" s="22"/>
      <c r="E50" s="23"/>
      <c r="F50" s="22"/>
      <c r="G50" s="23"/>
      <c r="H50" s="22"/>
      <c r="I50" s="22"/>
      <c r="J50" s="3"/>
      <c r="K50" s="3"/>
    </row>
    <row r="51" spans="1:11" ht="12.75">
      <c r="A51" s="21"/>
      <c r="B51" s="22"/>
      <c r="C51" s="23"/>
      <c r="D51" s="22"/>
      <c r="E51" s="23"/>
      <c r="F51" s="22"/>
      <c r="G51" s="23"/>
      <c r="H51" s="22"/>
      <c r="I51" s="22"/>
      <c r="J51" s="3"/>
      <c r="K51" s="3"/>
    </row>
    <row r="52" spans="1:11" ht="12.75">
      <c r="A52" s="21"/>
      <c r="B52" s="22"/>
      <c r="C52" s="23"/>
      <c r="D52" s="22"/>
      <c r="E52" s="23"/>
      <c r="F52" s="22"/>
      <c r="G52" s="23"/>
      <c r="H52" s="22"/>
      <c r="I52" s="22"/>
      <c r="J52" s="3"/>
      <c r="K52" s="3"/>
    </row>
    <row r="53" spans="1:11" ht="12.75">
      <c r="A53" s="21"/>
      <c r="B53" s="22"/>
      <c r="C53" s="23"/>
      <c r="D53" s="22"/>
      <c r="E53" s="23"/>
      <c r="F53" s="22"/>
      <c r="G53" s="23"/>
      <c r="H53" s="22"/>
      <c r="I53" s="22"/>
      <c r="J53" s="3"/>
      <c r="K53" s="3"/>
    </row>
    <row r="54" spans="1:11" ht="12.75">
      <c r="A54" s="21"/>
      <c r="B54" s="22"/>
      <c r="C54" s="23"/>
      <c r="D54" s="22"/>
      <c r="E54" s="23"/>
      <c r="F54" s="22"/>
      <c r="G54" s="23"/>
      <c r="H54" s="22"/>
      <c r="I54" s="22"/>
      <c r="J54" s="3"/>
      <c r="K54" s="3"/>
    </row>
    <row r="55" spans="1:11" ht="12.75">
      <c r="A55" s="21"/>
      <c r="B55" s="22"/>
      <c r="C55" s="23"/>
      <c r="D55" s="22"/>
      <c r="E55" s="23"/>
      <c r="F55" s="22"/>
      <c r="G55" s="23"/>
      <c r="H55" s="22"/>
      <c r="I55" s="22"/>
      <c r="J55" s="3"/>
      <c r="K55" s="3"/>
    </row>
    <row r="56" spans="1:11" ht="12.75">
      <c r="A56" s="21"/>
      <c r="B56" s="22"/>
      <c r="C56" s="23"/>
      <c r="D56" s="22"/>
      <c r="E56" s="23"/>
      <c r="F56" s="22"/>
      <c r="G56" s="23"/>
      <c r="H56" s="22"/>
      <c r="I56" s="22"/>
      <c r="J56" s="3"/>
      <c r="K56" s="3"/>
    </row>
    <row r="57" spans="1:11" ht="12.75">
      <c r="A57" s="21"/>
      <c r="B57" s="22"/>
      <c r="C57" s="23"/>
      <c r="D57" s="22"/>
      <c r="E57" s="23"/>
      <c r="F57" s="22"/>
      <c r="G57" s="23"/>
      <c r="H57" s="22"/>
      <c r="I57" s="22"/>
      <c r="J57" s="3"/>
      <c r="K57" s="3"/>
    </row>
    <row r="58" spans="1:11" ht="12.75">
      <c r="A58" s="36" t="s">
        <v>40</v>
      </c>
      <c r="B58" s="36">
        <f aca="true" t="shared" si="1" ref="B58:H58">SUM(B46:B57)</f>
        <v>0</v>
      </c>
      <c r="C58" s="36">
        <f t="shared" si="1"/>
        <v>0</v>
      </c>
      <c r="D58" s="36">
        <f t="shared" si="1"/>
        <v>0</v>
      </c>
      <c r="E58" s="36">
        <f t="shared" si="1"/>
        <v>0</v>
      </c>
      <c r="F58" s="36">
        <f t="shared" si="1"/>
        <v>0</v>
      </c>
      <c r="G58" s="36">
        <f t="shared" si="1"/>
        <v>0</v>
      </c>
      <c r="H58" s="36">
        <f t="shared" si="1"/>
        <v>0</v>
      </c>
      <c r="I58" s="36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password="C77E" sheet="1" selectLockedCells="1"/>
  <printOptions/>
  <pageMargins left="0.25" right="0" top="0.75" bottom="0.75" header="0.5118055555555555" footer="0.5118055555555555"/>
  <pageSetup horizontalDpi="300" verticalDpi="300" orientation="portrait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3" width="29.7109375" style="0" customWidth="1"/>
    <col min="4" max="5" width="12.00390625" style="0" customWidth="1"/>
    <col min="6" max="6" width="15.7109375" style="0" customWidth="1"/>
    <col min="7" max="7" width="15.00390625" style="0" customWidth="1"/>
    <col min="10" max="10" width="12.28125" style="0" customWidth="1"/>
    <col min="13" max="13" width="11.57421875" style="0" customWidth="1"/>
    <col min="17" max="17" width="10.28125" style="0" customWidth="1"/>
  </cols>
  <sheetData>
    <row r="1" spans="1:10" s="54" customFormat="1" ht="12.75">
      <c r="A1" s="12"/>
      <c r="B1" s="50" t="s">
        <v>91</v>
      </c>
      <c r="C1" s="51"/>
      <c r="D1" s="50" t="s">
        <v>61</v>
      </c>
      <c r="E1" s="50" t="s">
        <v>61</v>
      </c>
      <c r="F1" s="50" t="s">
        <v>92</v>
      </c>
      <c r="G1" s="50" t="s">
        <v>93</v>
      </c>
      <c r="H1"/>
      <c r="I1" s="52"/>
      <c r="J1" s="53"/>
    </row>
    <row r="2" spans="1:10" s="54" customFormat="1" ht="12.75">
      <c r="A2" s="12" t="s">
        <v>94</v>
      </c>
      <c r="B2" s="12" t="s">
        <v>95</v>
      </c>
      <c r="C2" s="50" t="s">
        <v>96</v>
      </c>
      <c r="D2" s="50" t="s">
        <v>97</v>
      </c>
      <c r="E2" s="50" t="s">
        <v>97</v>
      </c>
      <c r="F2" s="50" t="s">
        <v>98</v>
      </c>
      <c r="G2" s="50" t="s">
        <v>98</v>
      </c>
      <c r="H2"/>
      <c r="I2" s="55"/>
      <c r="J2" s="56"/>
    </row>
    <row r="3" spans="1:10" s="54" customFormat="1" ht="12.75">
      <c r="A3" s="12"/>
      <c r="B3" s="12"/>
      <c r="C3" s="51"/>
      <c r="D3" s="50" t="s">
        <v>99</v>
      </c>
      <c r="E3" s="50" t="s">
        <v>100</v>
      </c>
      <c r="F3" s="50" t="s">
        <v>101</v>
      </c>
      <c r="G3" s="50" t="s">
        <v>102</v>
      </c>
      <c r="H3"/>
      <c r="I3" s="164" t="s">
        <v>103</v>
      </c>
      <c r="J3" s="164"/>
    </row>
    <row r="4" spans="1:10" s="54" customFormat="1" ht="12.75">
      <c r="A4" s="12"/>
      <c r="B4" s="12" t="s">
        <v>104</v>
      </c>
      <c r="C4" s="57" t="s">
        <v>105</v>
      </c>
      <c r="D4" s="58"/>
      <c r="E4" s="51">
        <f>'4241 Weeks 1 &amp; 2'!A3</f>
        <v>0</v>
      </c>
      <c r="F4" s="58"/>
      <c r="G4" s="59">
        <f>PRODUCT(E4,12)</f>
        <v>0</v>
      </c>
      <c r="H4"/>
      <c r="I4" s="164" t="s">
        <v>106</v>
      </c>
      <c r="J4" s="164"/>
    </row>
    <row r="5" spans="1:10" s="54" customFormat="1" ht="12.75">
      <c r="A5" s="12"/>
      <c r="B5" s="12" t="s">
        <v>104</v>
      </c>
      <c r="C5" s="57" t="s">
        <v>107</v>
      </c>
      <c r="D5" s="58"/>
      <c r="E5" s="60" t="e">
        <f>IF((('4241 Weeks 1 &amp; 2'!B3+'4241 Weeks 1 &amp; 2'!D3)/'4241 Weeks 1 &amp; 2'!A3)&lt;12,('4241 Weeks 1 &amp; 2'!B3),0)</f>
        <v>#DIV/0!</v>
      </c>
      <c r="F5" s="58"/>
      <c r="G5" s="51" t="e">
        <f>PRODUCT(E5,2)</f>
        <v>#DIV/0!</v>
      </c>
      <c r="H5"/>
      <c r="I5" s="164" t="s">
        <v>108</v>
      </c>
      <c r="J5" s="164"/>
    </row>
    <row r="6" spans="1:10" s="54" customFormat="1" ht="12.75">
      <c r="A6" s="12"/>
      <c r="B6" s="12" t="s">
        <v>104</v>
      </c>
      <c r="C6" s="57" t="s">
        <v>109</v>
      </c>
      <c r="D6" s="58"/>
      <c r="E6" s="61" t="e">
        <f>IF((('4241 Weeks 1 &amp; 2'!B3+'4241 Weeks 1 &amp; 2'!D3)/'4241 Weeks 1 &amp; 2'!A3)&lt;12,0,('4241 Weeks 1 &amp; 2'!B3))</f>
        <v>#DIV/0!</v>
      </c>
      <c r="F6" s="58"/>
      <c r="G6" s="51" t="e">
        <f>PRODUCT(E6,1.82)</f>
        <v>#DIV/0!</v>
      </c>
      <c r="H6"/>
      <c r="I6" s="164" t="s">
        <v>110</v>
      </c>
      <c r="J6" s="164"/>
    </row>
    <row r="7" spans="1:12" s="54" customFormat="1" ht="12.75">
      <c r="A7" s="12"/>
      <c r="B7" s="12" t="s">
        <v>104</v>
      </c>
      <c r="C7" s="57" t="s">
        <v>111</v>
      </c>
      <c r="D7" s="58"/>
      <c r="E7" s="51">
        <f>'4241 Weeks 1 &amp; 2'!D3</f>
        <v>0</v>
      </c>
      <c r="F7" s="58"/>
      <c r="G7" s="51">
        <f>PRODUCT(E7,1)</f>
        <v>0</v>
      </c>
      <c r="H7"/>
      <c r="I7" s="165" t="s">
        <v>112</v>
      </c>
      <c r="J7" s="165"/>
      <c r="L7" s="62"/>
    </row>
    <row r="8" spans="1:10" s="54" customFormat="1" ht="12.75">
      <c r="A8" s="12"/>
      <c r="B8" s="12" t="s">
        <v>104</v>
      </c>
      <c r="C8" s="57" t="s">
        <v>113</v>
      </c>
      <c r="D8" s="58"/>
      <c r="E8" s="51">
        <f>'4241 Weeks 1 &amp; 2'!E3</f>
        <v>0</v>
      </c>
      <c r="F8" s="58"/>
      <c r="G8" s="51">
        <f>PRODUCT(E8,1)</f>
        <v>0</v>
      </c>
      <c r="H8"/>
      <c r="I8" s="166">
        <f>IF(J16="Automatic",U53,J20)</f>
        <v>0</v>
      </c>
      <c r="J8" s="166"/>
    </row>
    <row r="9" spans="1:14" s="54" customFormat="1" ht="12.75">
      <c r="A9" s="12"/>
      <c r="B9" s="12" t="s">
        <v>104</v>
      </c>
      <c r="C9" s="57" t="s">
        <v>114</v>
      </c>
      <c r="D9" s="58"/>
      <c r="E9" s="51">
        <f>'4241 Weeks 1 &amp; 2'!F3</f>
        <v>0</v>
      </c>
      <c r="F9" s="58"/>
      <c r="G9" s="51">
        <f>PRODUCT(E9,2)</f>
        <v>0</v>
      </c>
      <c r="H9"/>
      <c r="I9" s="63"/>
      <c r="J9" s="63"/>
      <c r="K9" s="64"/>
      <c r="L9" s="62"/>
      <c r="M9" s="62"/>
      <c r="N9" s="62"/>
    </row>
    <row r="10" spans="1:13" s="54" customFormat="1" ht="12.75">
      <c r="A10" s="12"/>
      <c r="B10" s="12">
        <v>1</v>
      </c>
      <c r="C10" s="57" t="s">
        <v>115</v>
      </c>
      <c r="D10" s="65">
        <f>SUM('4241 Weeks 1 &amp; 2'!B21,'4241 Weeks 3 &amp; 4'!B21)</f>
        <v>0</v>
      </c>
      <c r="E10" s="66"/>
      <c r="F10" s="67" t="e">
        <f>D10/I8*6*0.0555</f>
        <v>#DIV/0!</v>
      </c>
      <c r="G10" s="66"/>
      <c r="H10"/>
      <c r="I10" s="68"/>
      <c r="J10" s="69"/>
      <c r="L10" s="62"/>
      <c r="M10" s="62"/>
    </row>
    <row r="11" spans="1:14" s="54" customFormat="1" ht="12.75">
      <c r="A11" s="12"/>
      <c r="B11" s="12">
        <v>2</v>
      </c>
      <c r="C11" s="57" t="s">
        <v>116</v>
      </c>
      <c r="D11" s="70">
        <f>SUM('4241 Weeks 1 &amp; 2'!C21,'4241 Weeks 3 &amp; 4'!C21)</f>
        <v>0</v>
      </c>
      <c r="E11" s="66"/>
      <c r="F11" s="71" t="e">
        <f>D11/I8*6*0.0444</f>
        <v>#DIV/0!</v>
      </c>
      <c r="G11" s="66"/>
      <c r="H11"/>
      <c r="I11" s="72"/>
      <c r="J11" s="69"/>
      <c r="L11" s="62"/>
      <c r="M11" s="62"/>
      <c r="N11" s="62"/>
    </row>
    <row r="12" spans="1:10" s="54" customFormat="1" ht="12.75">
      <c r="A12" s="12"/>
      <c r="B12" s="12">
        <v>3</v>
      </c>
      <c r="C12" s="57" t="s">
        <v>19</v>
      </c>
      <c r="D12" s="73"/>
      <c r="E12" s="70">
        <f>SUM('4241 Weeks 1 &amp; 2'!D21,'4241 Weeks 3 &amp; 4'!D21)</f>
        <v>0</v>
      </c>
      <c r="F12" s="74"/>
      <c r="G12" s="67" t="e">
        <f>IF('4241 Weeks 1 &amp; 2'!H3="Yes",E12/I8*6*0.0232,E12/I8*6*0.0333)</f>
        <v>#DIV/0!</v>
      </c>
      <c r="H12"/>
      <c r="I12" s="75"/>
      <c r="J12" s="75">
        <f>'4241 Weeks 1 &amp; 2'!J3</f>
        <v>0</v>
      </c>
    </row>
    <row r="13" spans="1:10" s="54" customFormat="1" ht="12.75">
      <c r="A13" s="12"/>
      <c r="B13" s="12">
        <v>4</v>
      </c>
      <c r="C13" s="57" t="s">
        <v>117</v>
      </c>
      <c r="D13" s="70">
        <f>SUM('4241 Weeks 1 &amp; 2'!E21,'4241 Weeks 3 &amp; 4'!E21)</f>
        <v>0</v>
      </c>
      <c r="E13" s="66"/>
      <c r="F13" s="76" t="e">
        <f>D13/I8*6*0.1</f>
        <v>#DIV/0!</v>
      </c>
      <c r="G13" s="77"/>
      <c r="H13"/>
      <c r="I13" s="68"/>
      <c r="J13" s="78"/>
    </row>
    <row r="14" spans="1:10" s="54" customFormat="1" ht="12.75">
      <c r="A14" s="12"/>
      <c r="B14" s="12">
        <v>5</v>
      </c>
      <c r="C14" s="57" t="s">
        <v>21</v>
      </c>
      <c r="D14" s="73"/>
      <c r="E14" s="79">
        <f>'4241 Weeks 1 &amp; 2'!F21+'4241 Weeks 3 &amp; 4'!F21</f>
        <v>0</v>
      </c>
      <c r="F14" s="80"/>
      <c r="G14" s="81" t="e">
        <f>IF('4241 Weeks 1 &amp; 2'!H3="Yes",E14/I8*6*0.0232,E14/I8*6*0.0588)</f>
        <v>#DIV/0!</v>
      </c>
      <c r="H14"/>
      <c r="I14" s="82"/>
      <c r="J14" s="83" t="s">
        <v>118</v>
      </c>
    </row>
    <row r="15" spans="1:10" s="54" customFormat="1" ht="12.75">
      <c r="A15" s="12"/>
      <c r="B15" s="12">
        <v>6</v>
      </c>
      <c r="C15" s="57" t="s">
        <v>22</v>
      </c>
      <c r="D15" s="70">
        <f>SUM('4241 Weeks 1 &amp; 2'!G21,'4241 Weeks 3 &amp; 4'!G21)</f>
        <v>0</v>
      </c>
      <c r="E15" s="70">
        <f>SUM('4241 Weeks 1 &amp; 2'!G21,'4241 Weeks 3 &amp; 4'!G21)</f>
        <v>0</v>
      </c>
      <c r="F15" s="71" t="e">
        <f>D15/I8*6*0.333</f>
        <v>#DIV/0!</v>
      </c>
      <c r="G15" s="67" t="e">
        <f>E15/I8*6*0.167</f>
        <v>#DIV/0!</v>
      </c>
      <c r="H15"/>
      <c r="I15" s="82"/>
      <c r="J15" s="84" t="s">
        <v>119</v>
      </c>
    </row>
    <row r="16" spans="1:10" s="54" customFormat="1" ht="12.75">
      <c r="A16" s="12"/>
      <c r="B16" s="12">
        <v>7</v>
      </c>
      <c r="C16" s="57" t="s">
        <v>23</v>
      </c>
      <c r="D16" s="70">
        <f>SUM('4241 Weeks 1 &amp; 2'!H21,'4241 Weeks 3 &amp; 4'!H21)</f>
        <v>0</v>
      </c>
      <c r="E16" s="73"/>
      <c r="F16" s="67" t="e">
        <f>D16/I8*6*0.04</f>
        <v>#DIV/0!</v>
      </c>
      <c r="G16" s="80"/>
      <c r="H16"/>
      <c r="I16" s="82"/>
      <c r="J16" s="85" t="s">
        <v>120</v>
      </c>
    </row>
    <row r="17" spans="1:10" s="54" customFormat="1" ht="12.75">
      <c r="A17" s="12"/>
      <c r="B17" s="12">
        <v>8</v>
      </c>
      <c r="C17" s="57" t="s">
        <v>121</v>
      </c>
      <c r="D17" s="70">
        <f>SUM('4241 Weeks 1 &amp; 2'!I21,'4241 Weeks 3 &amp; 4'!I21)</f>
        <v>0</v>
      </c>
      <c r="E17" s="86">
        <f>SUM('4241 Weeks 1 &amp; 2'!I21,'4241 Weeks 3 &amp; 4'!I21)</f>
        <v>0</v>
      </c>
      <c r="F17" s="76" t="e">
        <f>D17/I8*6*1</f>
        <v>#DIV/0!</v>
      </c>
      <c r="G17" s="81" t="e">
        <f>E17/I8*6*3.466</f>
        <v>#DIV/0!</v>
      </c>
      <c r="H17"/>
      <c r="I17" s="68"/>
      <c r="J17" s="87"/>
    </row>
    <row r="18" spans="1:10" s="54" customFormat="1" ht="12.75">
      <c r="A18" s="12"/>
      <c r="B18" s="12">
        <v>9</v>
      </c>
      <c r="C18" s="57" t="s">
        <v>122</v>
      </c>
      <c r="D18" s="70">
        <f>SUM('4241 Weeks 1 &amp; 2'!J21,'4241 Weeks 3 &amp; 4'!J21)</f>
        <v>0</v>
      </c>
      <c r="E18" s="86">
        <f>SUM('4241 Weeks 1 &amp; 2'!J21,'4241 Weeks 3 &amp; 4'!J21)</f>
        <v>0</v>
      </c>
      <c r="F18" s="76" t="e">
        <f>D18/I8*6*1.5</f>
        <v>#DIV/0!</v>
      </c>
      <c r="G18" s="67" t="e">
        <f>E18/I8*6*4.466</f>
        <v>#DIV/0!</v>
      </c>
      <c r="H18"/>
      <c r="I18" s="88"/>
      <c r="J18" s="89" t="s">
        <v>123</v>
      </c>
    </row>
    <row r="19" spans="1:10" s="54" customFormat="1" ht="12.75">
      <c r="A19" s="12"/>
      <c r="B19" s="12">
        <v>10</v>
      </c>
      <c r="C19" s="57" t="s">
        <v>26</v>
      </c>
      <c r="D19" s="70">
        <f>SUM('4241 Weeks 1 &amp; 2'!K21,'4241 Weeks 3 &amp; 4'!K21)</f>
        <v>0</v>
      </c>
      <c r="E19" s="66"/>
      <c r="F19" s="90" t="e">
        <f>ROUNDUP(D19/I8*6*0.2,0)</f>
        <v>#DIV/0!</v>
      </c>
      <c r="G19" s="66"/>
      <c r="H19"/>
      <c r="I19" s="82"/>
      <c r="J19" s="91" t="s">
        <v>124</v>
      </c>
    </row>
    <row r="20" spans="1:10" s="54" customFormat="1" ht="12.75">
      <c r="A20" s="12"/>
      <c r="B20" s="12">
        <v>11</v>
      </c>
      <c r="C20" s="57" t="s">
        <v>125</v>
      </c>
      <c r="D20" s="70">
        <f>SUM('4241 Weeks 1 &amp; 2'!B40,'4241 Weeks 3 &amp; 4'!B40)</f>
        <v>0</v>
      </c>
      <c r="E20" s="66"/>
      <c r="F20" s="70" t="e">
        <f>D20/I8*6*2</f>
        <v>#DIV/0!</v>
      </c>
      <c r="G20" s="66"/>
      <c r="H20"/>
      <c r="I20" s="82"/>
      <c r="J20" s="92"/>
    </row>
    <row r="21" spans="1:12" s="54" customFormat="1" ht="12.75">
      <c r="A21" s="12"/>
      <c r="B21" s="12">
        <v>12</v>
      </c>
      <c r="C21" s="57" t="s">
        <v>126</v>
      </c>
      <c r="D21" s="86">
        <f>SUM('4241 Weeks 1 &amp; 2'!C40,'4241 Weeks 3 &amp; 4'!C40)</f>
        <v>0</v>
      </c>
      <c r="E21" s="73"/>
      <c r="F21" s="67" t="e">
        <f>D21/I8*6*0.25</f>
        <v>#DIV/0!</v>
      </c>
      <c r="G21" s="93"/>
      <c r="H21"/>
      <c r="I21" s="68"/>
      <c r="J21" s="94"/>
      <c r="L21" s="95"/>
    </row>
    <row r="22" spans="1:11" s="54" customFormat="1" ht="12.75">
      <c r="A22" s="12"/>
      <c r="B22" s="12">
        <v>13</v>
      </c>
      <c r="C22" s="57" t="s">
        <v>127</v>
      </c>
      <c r="D22" s="70">
        <f>SUM('4241 Weeks 1 &amp; 2'!D40,'4241 Weeks 3 &amp; 4'!D40)</f>
        <v>0</v>
      </c>
      <c r="E22" s="73"/>
      <c r="F22" s="67" t="e">
        <f>D22/I8*6*0.25</f>
        <v>#DIV/0!</v>
      </c>
      <c r="G22" s="74"/>
      <c r="H22"/>
      <c r="I22" s="68"/>
      <c r="J22" s="96"/>
      <c r="K22" s="97"/>
    </row>
    <row r="23" spans="1:10" s="54" customFormat="1" ht="12.75">
      <c r="A23" s="12"/>
      <c r="B23" s="12">
        <v>14</v>
      </c>
      <c r="C23" s="57" t="s">
        <v>128</v>
      </c>
      <c r="D23" s="70">
        <f>SUM('4241 Weeks 1 &amp; 2'!E40,'4241 Weeks 3 &amp; 4'!E40)</f>
        <v>0</v>
      </c>
      <c r="E23" s="66"/>
      <c r="F23" s="70" t="e">
        <f>D23/I8*6*2</f>
        <v>#DIV/0!</v>
      </c>
      <c r="G23" s="66"/>
      <c r="H23"/>
      <c r="I23" s="68"/>
      <c r="J23" s="96"/>
    </row>
    <row r="24" spans="1:10" s="54" customFormat="1" ht="12.75">
      <c r="A24" s="12"/>
      <c r="B24" s="12">
        <v>15</v>
      </c>
      <c r="C24" s="57" t="s">
        <v>129</v>
      </c>
      <c r="D24" s="73"/>
      <c r="E24" s="70">
        <f>SUM('4241 Weeks 1 &amp; 2'!F40,'4241 Weeks 3 &amp; 4'!F40)</f>
        <v>0</v>
      </c>
      <c r="F24" s="80"/>
      <c r="G24" s="67" t="e">
        <f>E24/I8*6*0.3</f>
        <v>#DIV/0!</v>
      </c>
      <c r="H24"/>
      <c r="I24" s="68"/>
      <c r="J24" s="69"/>
    </row>
    <row r="25" spans="1:10" s="54" customFormat="1" ht="12.75">
      <c r="A25" s="12"/>
      <c r="B25" s="12">
        <v>16</v>
      </c>
      <c r="C25" s="57" t="s">
        <v>130</v>
      </c>
      <c r="D25" s="67">
        <f>ROUNDUP((((SUM('4241 Weeks 1 &amp; 2'!G27:G39))+(SUM('4241 Weeks 3 &amp; 4'!G27:G39)))*24),0)</f>
        <v>0</v>
      </c>
      <c r="E25" s="73"/>
      <c r="F25" s="70" t="e">
        <f>D25/I8*6</f>
        <v>#DIV/0!</v>
      </c>
      <c r="G25" s="80"/>
      <c r="H25"/>
      <c r="I25" s="72"/>
      <c r="J25" s="69"/>
    </row>
    <row r="26" spans="1:30" s="54" customFormat="1" ht="12.75">
      <c r="A26" s="12"/>
      <c r="B26" s="12">
        <v>17</v>
      </c>
      <c r="C26" s="57" t="s">
        <v>131</v>
      </c>
      <c r="D26" s="67">
        <f>ROUNDUP((((SUM('4241 Weeks 1 &amp; 2'!H27:H39))+(SUM('4241 Weeks 3 &amp; 4'!H27:H39)))*24),0)</f>
        <v>0</v>
      </c>
      <c r="E26" s="66"/>
      <c r="F26" s="67" t="e">
        <f>D26/I8*6</f>
        <v>#DIV/0!</v>
      </c>
      <c r="G26" s="66"/>
      <c r="H26"/>
      <c r="I26" s="68"/>
      <c r="J26" s="69"/>
      <c r="K26" s="98"/>
      <c r="M26" s="95"/>
      <c r="O26" s="99"/>
      <c r="Z26" s="100" t="e">
        <f>IF(AE43&lt;3348,"46K",IF(AE43&lt;3420,"47K",IF(AE43&lt;3457,"48K","N/A")))</f>
        <v>#DIV/0!</v>
      </c>
      <c r="AD26" s="54" t="s">
        <v>120</v>
      </c>
    </row>
    <row r="27" spans="1:30" s="54" customFormat="1" ht="12.75">
      <c r="A27" s="12"/>
      <c r="B27" s="12">
        <v>18</v>
      </c>
      <c r="C27" s="57" t="s">
        <v>132</v>
      </c>
      <c r="D27" s="73"/>
      <c r="E27" s="86">
        <f>SUM('4241 Weeks 1 &amp; 2'!I40,'4241 Weeks 3 &amp; 4'!I40)</f>
        <v>0</v>
      </c>
      <c r="F27" s="73"/>
      <c r="G27" s="81" t="e">
        <f>E27/I8*6*0.1</f>
        <v>#DIV/0!</v>
      </c>
      <c r="H27"/>
      <c r="I27" s="72"/>
      <c r="J27" s="101"/>
      <c r="K27" s="98"/>
      <c r="O27" s="99"/>
      <c r="Z27" s="54" t="e">
        <f>IF(AE43&lt;690,"N/A",IF(AE43&lt;750,"12H",IF(AE43&lt;810,"13H",IF(AE43&lt;870,"14H",IF(AE43&lt;930,"15H",IF(AE43&lt;990,"16H",IF(AE43&lt;1050,"17H",Z28)))))))</f>
        <v>#DIV/0!</v>
      </c>
      <c r="AD27" s="54" t="s">
        <v>133</v>
      </c>
    </row>
    <row r="28" spans="1:26" s="54" customFormat="1" ht="12.75">
      <c r="A28" s="12"/>
      <c r="B28" s="12">
        <v>19</v>
      </c>
      <c r="C28" s="57" t="s">
        <v>134</v>
      </c>
      <c r="D28" s="66"/>
      <c r="E28" s="86">
        <f>SUM('4241 Weeks 1 &amp; 2'!J40,'4241 Weeks 3 &amp; 4'!J40)</f>
        <v>0</v>
      </c>
      <c r="F28" s="66"/>
      <c r="G28" s="81" t="e">
        <f>E28/I8*6*0.00429</f>
        <v>#DIV/0!</v>
      </c>
      <c r="H28"/>
      <c r="I28" s="102"/>
      <c r="J28" s="103"/>
      <c r="M28" s="62"/>
      <c r="U28" s="104">
        <f>IF('4241 Weeks 1 &amp; 2'!B9=0,0,1)</f>
        <v>0</v>
      </c>
      <c r="Y28" s="99"/>
      <c r="Z28" s="54" t="e">
        <f>IF(AE43&lt;1110,"18H",IF(AE43&lt;1170,"19H",IF(AE43&lt;1230,"20H",IF(AE43&lt;1290,"21H",IF(AE43&lt;1350,"22H",IF(AE43&lt;1410,"23H",IF(AE43&lt;1470,"24H",Z29)))))))</f>
        <v>#DIV/0!</v>
      </c>
    </row>
    <row r="29" spans="1:26" s="54" customFormat="1" ht="12.75">
      <c r="A29" s="12"/>
      <c r="B29" s="12">
        <v>20</v>
      </c>
      <c r="C29" s="57" t="s">
        <v>135</v>
      </c>
      <c r="D29" s="105">
        <f>SUM('4241 Weeks 1 &amp; 2'!K40,'4241 Weeks 3 &amp; 4'!K40)</f>
        <v>0</v>
      </c>
      <c r="E29" s="66"/>
      <c r="F29" s="67" t="e">
        <f>D29/I8*6*0.04</f>
        <v>#DIV/0!</v>
      </c>
      <c r="G29" s="66"/>
      <c r="H29"/>
      <c r="I29" s="102"/>
      <c r="J29" s="106"/>
      <c r="U29" s="104">
        <f>IF('4241 Weeks 1 &amp; 2'!B10=0,0,1)</f>
        <v>0</v>
      </c>
      <c r="Z29" s="54" t="e">
        <f>IF(AE43&lt;1530,"25H",IF(AE43&lt;1590,"26H",IF(AE43&lt;1650,"27H",IF(AE43&lt;1710,"28H",IF(AE43&lt;1770,"29H",IF(AE43&lt;1830,"30H",IF(AE43&lt;1890,"31H",Z30)))))))</f>
        <v>#DIV/0!</v>
      </c>
    </row>
    <row r="30" spans="1:26" s="54" customFormat="1" ht="12.75">
      <c r="A30" s="12"/>
      <c r="B30" s="12">
        <v>21</v>
      </c>
      <c r="C30" s="107" t="s">
        <v>136</v>
      </c>
      <c r="D30" s="70">
        <f>SUM('4241 Weeks 1 &amp; 2'!B58,'4241 Weeks 3 &amp; 4'!B58)</f>
        <v>0</v>
      </c>
      <c r="E30" s="86">
        <f>SUM('4241 Weeks 1 &amp; 2'!B58,'4241 Weeks 3 &amp; 4'!B58)</f>
        <v>0</v>
      </c>
      <c r="F30" s="67" t="e">
        <f>D30/I8*6*0.75</f>
        <v>#DIV/0!</v>
      </c>
      <c r="G30" s="67" t="e">
        <f>E30/I8*6*0.75</f>
        <v>#DIV/0!</v>
      </c>
      <c r="H30"/>
      <c r="I30" s="108"/>
      <c r="J30" s="109"/>
      <c r="U30" s="104">
        <f>IF('4241 Weeks 1 &amp; 2'!B11=0,0,1)</f>
        <v>0</v>
      </c>
      <c r="Z30" s="54" t="e">
        <f>IF(AE43&lt;1950,"32H",IF(AE43&lt;2010,"33H",IF(AE43&lt;2070,"34H",IF(AE43&lt;2130,"35H",IF(AE43&lt;2190,"36H",IF(AE43&lt;2250,"37H",IF(AE43&lt;2310,"38H",Z31)))))))</f>
        <v>#DIV/0!</v>
      </c>
    </row>
    <row r="31" spans="1:26" s="54" customFormat="1" ht="12.75">
      <c r="A31" s="12"/>
      <c r="B31" s="12">
        <v>22</v>
      </c>
      <c r="C31" s="107" t="s">
        <v>137</v>
      </c>
      <c r="D31" s="66"/>
      <c r="E31" s="86">
        <f>SUM('4241 Weeks 1 &amp; 2'!C58,'4241 Weeks 3 &amp; 4'!C58)</f>
        <v>0</v>
      </c>
      <c r="F31" s="66"/>
      <c r="G31" s="67" t="e">
        <f>E31/I8*6*0.15</f>
        <v>#DIV/0!</v>
      </c>
      <c r="H31"/>
      <c r="I31" s="109"/>
      <c r="J31" s="110"/>
      <c r="K31" s="97"/>
      <c r="O31" s="54">
        <f>'4241 Weeks 1 &amp; 2'!A3*6/100*4.5+24</f>
        <v>24</v>
      </c>
      <c r="U31" s="104">
        <f>IF('4241 Weeks 1 &amp; 2'!B12=0,0,1)</f>
        <v>0</v>
      </c>
      <c r="Z31" s="54" t="e">
        <f>IF(AE43&lt;2370,"39H",IF(AE43&lt;2430,"40H",IF(AE43&lt;2490,"41H",IF(AE43&lt;2550,"42H",IF(AE43&lt;2610,"43H",IF(AE43&lt;2651,"44H",Z32))))))</f>
        <v>#DIV/0!</v>
      </c>
    </row>
    <row r="32" spans="1:26" s="54" customFormat="1" ht="12.75">
      <c r="A32" s="12"/>
      <c r="B32" s="12">
        <v>23</v>
      </c>
      <c r="C32" s="57" t="s">
        <v>138</v>
      </c>
      <c r="D32" s="86">
        <f>SUM('4241 Weeks 1 &amp; 2'!D58,'4241 Weeks 3 &amp; 4'!D58)</f>
        <v>0</v>
      </c>
      <c r="E32" s="70">
        <f>SUM('4241 Weeks 1 &amp; 2'!D58,'4241 Weeks 3 &amp; 4'!D58)</f>
        <v>0</v>
      </c>
      <c r="F32" s="67" t="e">
        <f>D32/I8*6*2</f>
        <v>#DIV/0!</v>
      </c>
      <c r="G32" s="67" t="e">
        <f>E32/I8*6*2</f>
        <v>#DIV/0!</v>
      </c>
      <c r="H32"/>
      <c r="I32" s="111"/>
      <c r="J32" s="110"/>
      <c r="O32" s="54">
        <f>IF(O31&lt;30,30,O31)</f>
        <v>30</v>
      </c>
      <c r="U32" s="104">
        <f>IF('4241 Weeks 1 &amp; 2'!B13=0,0,1)</f>
        <v>0</v>
      </c>
      <c r="Z32" s="100" t="e">
        <f>IF(AE43&lt;2790,"N/A",IF(AE43&lt;2844,"43J",IF(AE43&lt;3044,"N/A",IF(AE43&lt;3060,"42K",IF(AE43&lt;3132,"43K",IF(AE43&lt;3204,"44K",IF(AE43&lt;3276,"45K",Z26)))))))</f>
        <v>#DIV/0!</v>
      </c>
    </row>
    <row r="33" spans="1:26" s="54" customFormat="1" ht="12.75">
      <c r="A33" s="12"/>
      <c r="B33" s="12">
        <v>24</v>
      </c>
      <c r="C33" s="57" t="s">
        <v>139</v>
      </c>
      <c r="D33" s="66"/>
      <c r="E33" s="70">
        <f>SUM('4241 Weeks 1 &amp; 2'!E58,'4241 Weeks 3 &amp; 4'!E58)</f>
        <v>0</v>
      </c>
      <c r="F33" s="67" t="e">
        <f>E33/I8*6*2</f>
        <v>#DIV/0!</v>
      </c>
      <c r="G33" s="112"/>
      <c r="H33"/>
      <c r="I33" s="111"/>
      <c r="J33" s="110"/>
      <c r="U33" s="104">
        <f>IF('4241 Weeks 1 &amp; 2'!B14=0,0,1)</f>
        <v>0</v>
      </c>
      <c r="Z33" s="54" t="e">
        <f>IF(AE43&lt;3044,"46J","N/A")</f>
        <v>#DIV/0!</v>
      </c>
    </row>
    <row r="34" spans="1:21" s="54" customFormat="1" ht="12.75">
      <c r="A34" s="12"/>
      <c r="B34" s="12">
        <v>25</v>
      </c>
      <c r="C34" s="57" t="s">
        <v>140</v>
      </c>
      <c r="D34" s="86">
        <f>SUM('4241 Weeks 1 &amp; 2'!F58,'4241 Weeks 3 &amp; 4'!F58)</f>
        <v>0</v>
      </c>
      <c r="E34" s="70">
        <f>SUM('4241 Weeks 1 &amp; 2'!F58,'4241 Weeks 3 &amp; 4'!F58)</f>
        <v>0</v>
      </c>
      <c r="F34" s="67" t="e">
        <f>D34/I8*6*1.5</f>
        <v>#DIV/0!</v>
      </c>
      <c r="G34" s="70" t="e">
        <f>E34/I8*6*2</f>
        <v>#DIV/0!</v>
      </c>
      <c r="H34"/>
      <c r="I34" s="111"/>
      <c r="J34" s="113"/>
      <c r="U34" s="104">
        <f>IF('4241 Weeks 1 &amp; 2'!B15=0,0,1)</f>
        <v>0</v>
      </c>
    </row>
    <row r="35" spans="1:21" s="54" customFormat="1" ht="12.75">
      <c r="A35" s="12"/>
      <c r="B35" s="12">
        <v>26</v>
      </c>
      <c r="C35" s="57" t="s">
        <v>141</v>
      </c>
      <c r="D35" s="105">
        <f>SUM('4241 Weeks 1 &amp; 2'!G58,'4241 Weeks 3 &amp; 4'!G58)</f>
        <v>0</v>
      </c>
      <c r="E35" s="66"/>
      <c r="F35" s="67" t="e">
        <f>D35/I8*6*0.25</f>
        <v>#DIV/0!</v>
      </c>
      <c r="G35" s="66"/>
      <c r="H35"/>
      <c r="I35" s="109"/>
      <c r="J35" s="109"/>
      <c r="U35" s="104">
        <f>IF('4241 Weeks 1 &amp; 2'!B16=0,0,1)</f>
        <v>0</v>
      </c>
    </row>
    <row r="36" spans="1:21" s="54" customFormat="1" ht="12.75">
      <c r="A36" s="12"/>
      <c r="B36" s="12">
        <v>27</v>
      </c>
      <c r="C36" s="57" t="s">
        <v>142</v>
      </c>
      <c r="D36" s="66"/>
      <c r="E36" s="66"/>
      <c r="F36" s="66"/>
      <c r="G36" s="66"/>
      <c r="H36"/>
      <c r="I36" s="109"/>
      <c r="J36" s="109"/>
      <c r="U36" s="104">
        <f>IF('4241 Weeks 1 &amp; 2'!B17=0,0,1)</f>
        <v>0</v>
      </c>
    </row>
    <row r="37" spans="1:21" s="54" customFormat="1" ht="12.75">
      <c r="A37" s="12"/>
      <c r="B37" s="12">
        <v>28</v>
      </c>
      <c r="C37" s="57" t="s">
        <v>142</v>
      </c>
      <c r="D37" s="66"/>
      <c r="E37" s="66"/>
      <c r="F37" s="66"/>
      <c r="G37" s="66"/>
      <c r="H37"/>
      <c r="I37" s="109"/>
      <c r="J37" s="109"/>
      <c r="U37" s="104">
        <f>IF('4241 Weeks 1 &amp; 2'!B18=0,0,1)</f>
        <v>0</v>
      </c>
    </row>
    <row r="38" spans="1:27" s="54" customFormat="1" ht="12.75">
      <c r="A38" s="12"/>
      <c r="B38" s="12">
        <v>29</v>
      </c>
      <c r="C38" s="57" t="s">
        <v>142</v>
      </c>
      <c r="D38" s="80"/>
      <c r="E38" s="66"/>
      <c r="F38" s="114"/>
      <c r="G38" s="80"/>
      <c r="H38"/>
      <c r="I38" s="109"/>
      <c r="J38" s="109"/>
      <c r="U38" s="104">
        <f>IF('4241 Weeks 1 &amp; 2'!B19=0,0,1)</f>
        <v>0</v>
      </c>
      <c r="Z38" s="54" t="str">
        <f>IF(J12="A",Pay!B40,IF(J12="B",Pay!C40,IF(J12="C",Pay!D40,IF(J12=1,Pay!E40,IF(J12=2,Pay!F40,IF(J12=3,Pay!G40,IF(J12=4,Pay!H40,AA38)))))))</f>
        <v>N/A</v>
      </c>
      <c r="AA38" s="54" t="str">
        <f>IF(J12=5,Pay!I40,IF(J12=6,Pay!J40,IF(J12=7,Pay!K40,IF(J12=8,Pay!L40,IF(J12=9,Pay!M40,IF(J12=10,Pay!N40,IF(J12=11,Pay!O40,IF(J12=12,Pay!P40,"N/A"))))))))</f>
        <v>N/A</v>
      </c>
    </row>
    <row r="39" spans="1:27" s="54" customFormat="1" ht="12.75">
      <c r="A39" s="12"/>
      <c r="B39" s="12">
        <v>30</v>
      </c>
      <c r="C39" s="57" t="s">
        <v>142</v>
      </c>
      <c r="D39" s="66"/>
      <c r="E39" s="66"/>
      <c r="F39" s="66"/>
      <c r="G39" s="66"/>
      <c r="H39"/>
      <c r="I39" s="109"/>
      <c r="J39" s="109"/>
      <c r="U39" s="104">
        <f>IF('4241 Weeks 1 &amp; 2'!B20=0,0,1)</f>
        <v>0</v>
      </c>
      <c r="Z39" s="54" t="str">
        <f>IF(J12="A",Pay!B43,IF(J12="B",Pay!C43,IF(J12="C",Pay!D43,IF(J12=1,Pay!E43,IF(J12=2,Pay!F43,IF(J12=3,Pay!G43,IF(J12=4,Pay!H43,AA39)))))))</f>
        <v>N/A</v>
      </c>
      <c r="AA39" s="54" t="str">
        <f>IF(J12=5,Pay!I43,IF(J12=6,Pay!J43,IF(J12=7,Pay!K43,IF(J12=8,Pay!L43,IF(J12=9,Pay!M43,IF(J12=10,Pay!N43,IF(J12=11,Pay!O43,IF(J12=12,Pay!P43,"N/A"))))))))</f>
        <v>N/A</v>
      </c>
    </row>
    <row r="40" spans="1:27" s="54" customFormat="1" ht="12.75">
      <c r="A40" s="12"/>
      <c r="B40" s="12" t="s">
        <v>104</v>
      </c>
      <c r="C40" s="57" t="s">
        <v>143</v>
      </c>
      <c r="D40" s="105">
        <v>20</v>
      </c>
      <c r="E40" s="66"/>
      <c r="F40" s="115">
        <v>20</v>
      </c>
      <c r="G40" s="66"/>
      <c r="H40"/>
      <c r="I40" s="109"/>
      <c r="J40" s="109"/>
      <c r="U40" s="54">
        <f>IF('4241 Weeks 3 &amp; 4'!B9=0,0,1)</f>
        <v>0</v>
      </c>
      <c r="Z40" s="54" t="str">
        <f>IF(J12="A",Pay!B46,IF(J12="B",Pay!C46,IF(J12="C",Pay!D46,IF(J12=1,Pay!E46,IF(J12=2,Pay!F46,IF(J12=3,Pay!G46,IF(J12=4,Pay!H46,AA40)))))))</f>
        <v>N/A</v>
      </c>
      <c r="AA40" s="54" t="str">
        <f>IF(J12=5,Pay!I46,IF(J12=6,Pay!J46,IF(J12=7,Pay!K46,IF(J12=8,Pay!L46,IF(J12=9,Pay!M46,IF(J12=10,Pay!N46,IF(J12=11,Pay!O46,IF(J12=12,Pay!P46,"N/A"))))))))</f>
        <v>N/A</v>
      </c>
    </row>
    <row r="41" spans="1:21" s="54" customFormat="1" ht="12.75">
      <c r="A41" s="12"/>
      <c r="B41" s="12" t="s">
        <v>104</v>
      </c>
      <c r="C41" s="57" t="s">
        <v>144</v>
      </c>
      <c r="D41" s="105">
        <v>6</v>
      </c>
      <c r="E41" s="66"/>
      <c r="F41" s="115">
        <v>6</v>
      </c>
      <c r="G41" s="93"/>
      <c r="H41"/>
      <c r="I41" s="109"/>
      <c r="J41" s="109"/>
      <c r="Q41" s="116"/>
      <c r="S41" s="98"/>
      <c r="U41" s="54">
        <f>IF('4241 Weeks 3 &amp; 4'!B10=0,0,1)</f>
        <v>0</v>
      </c>
    </row>
    <row r="42" spans="1:17" s="54" customFormat="1" ht="12.75">
      <c r="A42" s="12"/>
      <c r="B42" s="117" t="s">
        <v>104</v>
      </c>
      <c r="C42" s="57" t="s">
        <v>145</v>
      </c>
      <c r="D42" s="59">
        <f>D10+D11+D13-D22</f>
        <v>0</v>
      </c>
      <c r="E42" s="66"/>
      <c r="F42" s="81" t="e">
        <f>D42/I8*6*0.01428</f>
        <v>#DIV/0!</v>
      </c>
      <c r="G42" s="93"/>
      <c r="H42"/>
      <c r="I42" s="109"/>
      <c r="J42" s="109"/>
      <c r="Q42" s="118"/>
    </row>
    <row r="43" spans="1:31" s="54" customFormat="1" ht="12.75">
      <c r="A43" s="12"/>
      <c r="B43" s="12" t="s">
        <v>104</v>
      </c>
      <c r="C43" s="57" t="s">
        <v>146</v>
      </c>
      <c r="D43" s="105">
        <v>30</v>
      </c>
      <c r="E43" s="66"/>
      <c r="F43" s="115">
        <v>30</v>
      </c>
      <c r="G43" s="119"/>
      <c r="H43"/>
      <c r="I43" s="120"/>
      <c r="J43" s="109"/>
      <c r="Q43" s="118"/>
      <c r="U43" s="54">
        <f>IF('4241 Weeks 3 &amp; 4'!B11=0,0,1)</f>
        <v>0</v>
      </c>
      <c r="AD43" s="116"/>
      <c r="AE43" s="121" t="e">
        <f>ROUND((F48+G48),0)</f>
        <v>#DIV/0!</v>
      </c>
    </row>
    <row r="44" spans="1:21" s="54" customFormat="1" ht="12.75">
      <c r="A44" s="12"/>
      <c r="B44" s="12" t="s">
        <v>104</v>
      </c>
      <c r="C44" s="122" t="s">
        <v>147</v>
      </c>
      <c r="D44" s="66"/>
      <c r="E44" s="123">
        <v>0</v>
      </c>
      <c r="F44" s="66"/>
      <c r="G44" s="86">
        <f>E44*30</f>
        <v>0</v>
      </c>
      <c r="H44"/>
      <c r="I44" s="109"/>
      <c r="J44" s="109"/>
      <c r="M44" s="98"/>
      <c r="Q44" s="99"/>
      <c r="U44" s="54">
        <f>IF('4241 Weeks 3 &amp; 4'!B12=0,0,1)</f>
        <v>0</v>
      </c>
    </row>
    <row r="45" spans="1:21" s="54" customFormat="1" ht="12.75">
      <c r="A45" s="117"/>
      <c r="B45" s="117" t="s">
        <v>104</v>
      </c>
      <c r="C45" s="57" t="s">
        <v>148</v>
      </c>
      <c r="D45" s="51">
        <f>IF('4241 Weeks 1 &amp; 2'!G3="Yes",30,0)</f>
        <v>0</v>
      </c>
      <c r="E45" s="66"/>
      <c r="F45" s="70">
        <f>D45</f>
        <v>0</v>
      </c>
      <c r="G45" s="73"/>
      <c r="H45"/>
      <c r="O45" s="99"/>
      <c r="Q45" s="118"/>
      <c r="U45" s="54">
        <f>IF('4241 Weeks 3 &amp; 4'!B13=0,0,1)</f>
        <v>0</v>
      </c>
    </row>
    <row r="46" spans="1:21" s="54" customFormat="1" ht="12.75">
      <c r="A46" s="117"/>
      <c r="B46" s="117" t="s">
        <v>104</v>
      </c>
      <c r="C46" s="57" t="s">
        <v>149</v>
      </c>
      <c r="D46" s="66"/>
      <c r="E46" s="124">
        <f>IF('4241 Weeks 1 &amp; 2'!H3="Yes",O32,0)</f>
        <v>0</v>
      </c>
      <c r="F46" s="86">
        <f>E46</f>
        <v>0</v>
      </c>
      <c r="G46" s="66"/>
      <c r="H46"/>
      <c r="Q46" s="118"/>
      <c r="U46" s="54">
        <f>IF('4241 Weeks 3 &amp; 4'!B14=0,0,1)</f>
        <v>0</v>
      </c>
    </row>
    <row r="47" spans="1:21" s="54" customFormat="1" ht="12.75">
      <c r="A47" s="117"/>
      <c r="B47" s="117" t="s">
        <v>104</v>
      </c>
      <c r="C47" s="57" t="s">
        <v>150</v>
      </c>
      <c r="D47" s="66"/>
      <c r="E47" s="105">
        <v>18</v>
      </c>
      <c r="F47" s="66"/>
      <c r="G47" s="105">
        <v>18</v>
      </c>
      <c r="H47"/>
      <c r="J47" s="99"/>
      <c r="U47" s="54">
        <f>IF('4241 Weeks 3 &amp; 4'!B15=0,0,1)</f>
        <v>0</v>
      </c>
    </row>
    <row r="48" spans="1:21" s="54" customFormat="1" ht="12.75">
      <c r="A48" s="125"/>
      <c r="B48" s="125"/>
      <c r="C48" s="126" t="s">
        <v>151</v>
      </c>
      <c r="D48" s="127"/>
      <c r="E48" s="127"/>
      <c r="F48" s="128" t="e">
        <f>SUM(F10:F46)</f>
        <v>#DIV/0!</v>
      </c>
      <c r="G48" s="128" t="e">
        <f>SUM(G4:G47)</f>
        <v>#DIV/0!</v>
      </c>
      <c r="H48"/>
      <c r="U48" s="54">
        <f>IF('4241 Weeks 3 &amp; 4'!B16=0,0,1)</f>
        <v>0</v>
      </c>
    </row>
    <row r="49" spans="1:21" s="54" customFormat="1" ht="12.75">
      <c r="A49" s="62"/>
      <c r="B49" s="62"/>
      <c r="C49" s="129" t="s">
        <v>152</v>
      </c>
      <c r="D49"/>
      <c r="E49"/>
      <c r="F49" s="130"/>
      <c r="G49" s="131" t="e">
        <f>ROUND((F48+G48),0)/1440</f>
        <v>#DIV/0!</v>
      </c>
      <c r="H49"/>
      <c r="U49" s="54">
        <f>IF('4241 Weeks 3 &amp; 4'!B17=0,0,1)</f>
        <v>0</v>
      </c>
    </row>
    <row r="50" spans="1:21" s="54" customFormat="1" ht="12.75">
      <c r="A50" s="62"/>
      <c r="B50" s="62"/>
      <c r="C50" s="129" t="s">
        <v>153</v>
      </c>
      <c r="D50" s="132" t="e">
        <f>(((G48+F48)-SUM(G4:G9)-G27-G28-G44-G47-F26-F35-F40-F41-F43-F45-F46)/SUM(E5:E7))</f>
        <v>#DIV/0!</v>
      </c>
      <c r="E50"/>
      <c r="F50" s="130"/>
      <c r="G50" s="130"/>
      <c r="H50" s="133"/>
      <c r="I50" s="134"/>
      <c r="U50" s="54">
        <f>IF('4241 Weeks 3 &amp; 4'!B18=0,0,1)</f>
        <v>0</v>
      </c>
    </row>
    <row r="51" spans="1:21" s="54" customFormat="1" ht="12.75">
      <c r="A51" s="62"/>
      <c r="B51" s="62"/>
      <c r="C51"/>
      <c r="D51"/>
      <c r="E51" s="135" t="s">
        <v>154</v>
      </c>
      <c r="F51" s="136" t="e">
        <f>Z27</f>
        <v>#DIV/0!</v>
      </c>
      <c r="G51" s="137" t="str">
        <f>Z40</f>
        <v>N/A</v>
      </c>
      <c r="H51" s="138"/>
      <c r="U51" s="54">
        <f>IF('4241 Weeks 3 &amp; 4'!B19=0,0,1)</f>
        <v>0</v>
      </c>
    </row>
    <row r="52" spans="1:21" s="54" customFormat="1" ht="12.75">
      <c r="A52" s="62"/>
      <c r="B52" s="62"/>
      <c r="C52"/>
      <c r="D52"/>
      <c r="E52" s="135" t="s">
        <v>155</v>
      </c>
      <c r="F52" s="139" t="e">
        <f>IF(AE43&lt;2651,"N/A",IF(AE43&lt;2716,"41J",IF(AE43&lt;2782,"42J",IF(AE43&lt;2790,"43J",IF(AE43&lt;2844,"N/A",IF(AE43&lt;2916,"40K",IF(AE43&lt;2988,"41K",IF(AE43&lt;3044,"42K","N/A"))))))))</f>
        <v>#DIV/0!</v>
      </c>
      <c r="G52" s="137" t="str">
        <f>Z38</f>
        <v>N/A</v>
      </c>
      <c r="H52" s="140"/>
      <c r="I52" s="141"/>
      <c r="U52" s="54">
        <f>IF('4241 Weeks 3 &amp; 4'!B20=0,0,1)</f>
        <v>0</v>
      </c>
    </row>
    <row r="53" spans="3:21" s="54" customFormat="1" ht="12.75">
      <c r="C53"/>
      <c r="D53"/>
      <c r="E53" s="135" t="s">
        <v>156</v>
      </c>
      <c r="F53" s="139" t="e">
        <f>IF(AE43&lt;2651,"N/A",IF(AE43&lt;2670,"44H",IF(AE43&lt;2730,"45H",IF(AE43&lt;2790,"46H",IF(AE43&lt;2844,"N/A",IF(AE43&lt;2848,"43J",IF(AE43&lt;2913,"44J",IF(AE43&lt;2978,"45J",Z33))))))))</f>
        <v>#DIV/0!</v>
      </c>
      <c r="G53" s="137" t="str">
        <f>Z39</f>
        <v>N/A</v>
      </c>
      <c r="H53" s="138"/>
      <c r="U53" s="54">
        <f>SUM(U28:U52)</f>
        <v>0</v>
      </c>
    </row>
    <row r="54" spans="3:8" s="54" customFormat="1" ht="12.75">
      <c r="C54"/>
      <c r="D54"/>
      <c r="E54"/>
      <c r="F54"/>
      <c r="G54" s="142"/>
      <c r="H54" s="143"/>
    </row>
    <row r="55" spans="3:10" s="54" customFormat="1" ht="12.75">
      <c r="C55"/>
      <c r="D55"/>
      <c r="E55"/>
      <c r="F55"/>
      <c r="I55" s="144"/>
      <c r="J55" s="144"/>
    </row>
    <row r="56" spans="9:21" ht="12.75">
      <c r="I56" s="144"/>
      <c r="J56" s="144"/>
      <c r="K56" s="54"/>
      <c r="L56" s="144"/>
      <c r="M56" s="144"/>
      <c r="N56" s="54"/>
      <c r="O56" s="54"/>
      <c r="P56" s="54"/>
      <c r="Q56" s="54"/>
      <c r="R56" s="54"/>
      <c r="S56" s="54"/>
      <c r="T56" s="54"/>
      <c r="U56" s="54"/>
    </row>
    <row r="57" spans="9:21" ht="12.75">
      <c r="I57" s="145"/>
      <c r="J57" s="146"/>
      <c r="K57" s="54"/>
      <c r="L57" s="146"/>
      <c r="M57" s="146"/>
      <c r="N57" s="54"/>
      <c r="O57" s="54"/>
      <c r="P57" s="54"/>
      <c r="Q57" s="54"/>
      <c r="R57" s="54"/>
      <c r="S57" s="54"/>
      <c r="T57" s="54"/>
      <c r="U57" s="54"/>
    </row>
    <row r="58" spans="9:13" ht="12.75">
      <c r="I58" s="147"/>
      <c r="J58" s="148"/>
      <c r="L58" s="148"/>
      <c r="M58" s="148"/>
    </row>
    <row r="59" spans="8:9" ht="12.75">
      <c r="H59" s="144"/>
      <c r="I59" s="149"/>
    </row>
    <row r="60" ht="12.75">
      <c r="A60" t="s">
        <v>157</v>
      </c>
    </row>
    <row r="62" ht="12.75">
      <c r="D62" s="150"/>
    </row>
    <row r="63" ht="12.75">
      <c r="D63" s="150"/>
    </row>
    <row r="64" ht="12.75">
      <c r="D64" s="150"/>
    </row>
  </sheetData>
  <sheetProtection sheet="1" objects="1" scenarios="1" selectLockedCells="1"/>
  <mergeCells count="6">
    <mergeCell ref="I3:J3"/>
    <mergeCell ref="I4:J4"/>
    <mergeCell ref="I5:J5"/>
    <mergeCell ref="I6:J6"/>
    <mergeCell ref="I7:J7"/>
    <mergeCell ref="I8:J8"/>
  </mergeCells>
  <dataValidations count="1">
    <dataValidation type="list" allowBlank="1" showInputMessage="1" showErrorMessage="1" prompt="Click Arrow&#10;Select Automatic or Manual" sqref="J16">
      <formula1>$AD$26:$AD$27</formula1>
      <formula2>0</formula2>
    </dataValidation>
  </dataValidations>
  <printOptions/>
  <pageMargins left="0.25" right="0" top="0.75" bottom="0.75" header="0.5118055555555555" footer="0.5118055555555555"/>
  <pageSetup horizontalDpi="300" verticalDpi="300" orientation="portrait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3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00.7109375" style="151" customWidth="1"/>
    <col min="2" max="16384" width="9.140625" style="151" customWidth="1"/>
  </cols>
  <sheetData>
    <row r="2" ht="11.25">
      <c r="A2" s="152" t="s">
        <v>158</v>
      </c>
    </row>
    <row r="3" ht="11.25">
      <c r="A3" s="152"/>
    </row>
    <row r="4" ht="11.25">
      <c r="A4" s="152" t="s">
        <v>159</v>
      </c>
    </row>
    <row r="5" ht="11.25">
      <c r="A5" s="152"/>
    </row>
    <row r="6" ht="11.25">
      <c r="A6" s="152" t="s">
        <v>160</v>
      </c>
    </row>
    <row r="7" ht="11.25">
      <c r="A7" s="152" t="s">
        <v>161</v>
      </c>
    </row>
    <row r="8" ht="11.25">
      <c r="A8" s="152" t="s">
        <v>162</v>
      </c>
    </row>
    <row r="9" ht="11.25">
      <c r="A9" s="152" t="s">
        <v>163</v>
      </c>
    </row>
    <row r="10" ht="11.25">
      <c r="A10" s="152" t="s">
        <v>164</v>
      </c>
    </row>
    <row r="11" ht="11.25">
      <c r="A11" s="152" t="s">
        <v>165</v>
      </c>
    </row>
    <row r="12" ht="11.25">
      <c r="A12" s="152" t="s">
        <v>166</v>
      </c>
    </row>
    <row r="13" ht="11.25">
      <c r="A13" s="152" t="s">
        <v>167</v>
      </c>
    </row>
    <row r="14" ht="11.25">
      <c r="A14" s="152"/>
    </row>
    <row r="15" ht="11.25">
      <c r="A15" s="152" t="s">
        <v>168</v>
      </c>
    </row>
    <row r="16" ht="11.25">
      <c r="A16" s="152" t="s">
        <v>160</v>
      </c>
    </row>
    <row r="17" ht="11.25">
      <c r="A17" s="152" t="s">
        <v>161</v>
      </c>
    </row>
    <row r="18" ht="11.25">
      <c r="A18" s="152" t="s">
        <v>169</v>
      </c>
    </row>
    <row r="19" ht="11.25">
      <c r="A19" s="152" t="s">
        <v>170</v>
      </c>
    </row>
    <row r="20" ht="11.25">
      <c r="A20" s="152" t="s">
        <v>171</v>
      </c>
    </row>
    <row r="21" ht="11.25">
      <c r="A21" s="152" t="s">
        <v>172</v>
      </c>
    </row>
    <row r="22" ht="11.25">
      <c r="A22" s="152" t="s">
        <v>173</v>
      </c>
    </row>
    <row r="23" ht="11.25">
      <c r="A23" s="152" t="s">
        <v>174</v>
      </c>
    </row>
    <row r="24" ht="11.25">
      <c r="A24" s="152"/>
    </row>
    <row r="25" ht="11.25">
      <c r="A25" s="152" t="s">
        <v>175</v>
      </c>
    </row>
    <row r="26" ht="11.25">
      <c r="A26" s="152" t="s">
        <v>160</v>
      </c>
    </row>
    <row r="27" ht="11.25">
      <c r="A27" s="152" t="s">
        <v>161</v>
      </c>
    </row>
    <row r="28" ht="11.25">
      <c r="A28" s="152" t="s">
        <v>176</v>
      </c>
    </row>
    <row r="29" ht="11.25">
      <c r="A29" s="152" t="s">
        <v>177</v>
      </c>
    </row>
    <row r="30" ht="11.25">
      <c r="A30" s="152" t="s">
        <v>178</v>
      </c>
    </row>
    <row r="31" ht="11.25">
      <c r="A31" s="152" t="s">
        <v>179</v>
      </c>
    </row>
    <row r="32" ht="11.25">
      <c r="A32" s="152" t="s">
        <v>180</v>
      </c>
    </row>
    <row r="33" ht="11.25">
      <c r="A33" s="152" t="s">
        <v>181</v>
      </c>
    </row>
    <row r="34" ht="11.25">
      <c r="A34" s="152" t="s">
        <v>182</v>
      </c>
    </row>
    <row r="35" ht="11.25">
      <c r="A35" s="152" t="s">
        <v>183</v>
      </c>
    </row>
    <row r="36" ht="11.25">
      <c r="A36" s="152" t="s">
        <v>184</v>
      </c>
    </row>
  </sheetData>
  <sheetProtection sheet="1" objects="1" scenarios="1"/>
  <printOptions/>
  <pageMargins left="0" right="0" top="0" bottom="0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S24" sqref="S24"/>
    </sheetView>
  </sheetViews>
  <sheetFormatPr defaultColWidth="11.57421875" defaultRowHeight="12.75"/>
  <sheetData>
    <row r="1" spans="1:17" ht="12.75">
      <c r="A1" s="153" t="s">
        <v>185</v>
      </c>
      <c r="B1" s="154" t="s">
        <v>36</v>
      </c>
      <c r="C1" s="155" t="s">
        <v>38</v>
      </c>
      <c r="D1" s="155" t="s">
        <v>39</v>
      </c>
      <c r="E1" s="155">
        <v>1</v>
      </c>
      <c r="F1" s="155">
        <v>2</v>
      </c>
      <c r="G1" s="155">
        <v>3</v>
      </c>
      <c r="H1" s="155">
        <v>4</v>
      </c>
      <c r="I1" s="155">
        <v>5</v>
      </c>
      <c r="J1" s="155">
        <v>6</v>
      </c>
      <c r="K1" s="155">
        <v>7</v>
      </c>
      <c r="L1" s="155">
        <v>8</v>
      </c>
      <c r="M1" s="155">
        <v>9</v>
      </c>
      <c r="N1" s="155">
        <v>10</v>
      </c>
      <c r="O1" s="155">
        <v>11</v>
      </c>
      <c r="P1" s="155">
        <v>12</v>
      </c>
      <c r="Q1" s="156"/>
    </row>
    <row r="2" spans="1:17" ht="12.75">
      <c r="A2" s="157">
        <v>12</v>
      </c>
      <c r="B2" s="158">
        <v>12136</v>
      </c>
      <c r="C2" s="158">
        <v>13181</v>
      </c>
      <c r="D2" s="158">
        <v>13551</v>
      </c>
      <c r="E2" s="158">
        <v>14330</v>
      </c>
      <c r="F2" s="158">
        <v>14452</v>
      </c>
      <c r="G2" s="158">
        <v>14564</v>
      </c>
      <c r="H2" s="158">
        <v>14683</v>
      </c>
      <c r="I2" s="158">
        <v>14799</v>
      </c>
      <c r="J2" s="158">
        <v>14920</v>
      </c>
      <c r="K2" s="158">
        <v>15035</v>
      </c>
      <c r="L2" s="158">
        <v>15150</v>
      </c>
      <c r="M2" s="158">
        <v>15269</v>
      </c>
      <c r="N2" s="158">
        <v>15385</v>
      </c>
      <c r="O2" s="158">
        <v>15504</v>
      </c>
      <c r="P2" s="158">
        <v>15620</v>
      </c>
      <c r="Q2" s="159"/>
    </row>
    <row r="3" spans="1:17" ht="12.75">
      <c r="A3" s="160">
        <v>13</v>
      </c>
      <c r="B3" s="158">
        <v>13148</v>
      </c>
      <c r="C3" s="158">
        <v>14287</v>
      </c>
      <c r="D3" s="158">
        <v>14687</v>
      </c>
      <c r="E3" s="158">
        <v>15529</v>
      </c>
      <c r="F3" s="158">
        <v>15658</v>
      </c>
      <c r="G3" s="158">
        <v>15783</v>
      </c>
      <c r="H3" s="158">
        <v>15908</v>
      </c>
      <c r="I3" s="158">
        <v>16035</v>
      </c>
      <c r="J3" s="158">
        <v>16160</v>
      </c>
      <c r="K3" s="158">
        <v>16286</v>
      </c>
      <c r="L3" s="158">
        <v>16418</v>
      </c>
      <c r="M3" s="158">
        <v>16544</v>
      </c>
      <c r="N3" s="158">
        <v>16670</v>
      </c>
      <c r="O3" s="158">
        <v>16794</v>
      </c>
      <c r="P3" s="158">
        <v>16919</v>
      </c>
      <c r="Q3" s="159"/>
    </row>
    <row r="4" spans="1:17" ht="12.75">
      <c r="A4" s="160">
        <v>14</v>
      </c>
      <c r="B4" s="158">
        <v>14159</v>
      </c>
      <c r="C4" s="158">
        <v>15381</v>
      </c>
      <c r="D4" s="158">
        <v>15818</v>
      </c>
      <c r="E4" s="158">
        <v>16722</v>
      </c>
      <c r="F4" s="158">
        <v>16861</v>
      </c>
      <c r="G4" s="158">
        <v>16995</v>
      </c>
      <c r="H4" s="158">
        <v>17129</v>
      </c>
      <c r="I4" s="158">
        <v>17265</v>
      </c>
      <c r="J4" s="158">
        <v>17407</v>
      </c>
      <c r="K4" s="158">
        <v>17541</v>
      </c>
      <c r="L4" s="158">
        <v>17679</v>
      </c>
      <c r="M4" s="158">
        <v>17816</v>
      </c>
      <c r="N4" s="158">
        <v>17952</v>
      </c>
      <c r="O4" s="158">
        <v>18087</v>
      </c>
      <c r="P4" s="158">
        <v>18228</v>
      </c>
      <c r="Q4" s="159"/>
    </row>
    <row r="5" spans="1:17" ht="12.75">
      <c r="A5" s="160">
        <v>15</v>
      </c>
      <c r="B5" s="158">
        <v>15175</v>
      </c>
      <c r="C5" s="158">
        <v>16479</v>
      </c>
      <c r="D5" s="158">
        <v>16949</v>
      </c>
      <c r="E5" s="158">
        <v>17917</v>
      </c>
      <c r="F5" s="158">
        <v>18063</v>
      </c>
      <c r="G5" s="158">
        <v>18212</v>
      </c>
      <c r="H5" s="158">
        <v>18356</v>
      </c>
      <c r="I5" s="158">
        <v>18505</v>
      </c>
      <c r="J5" s="158">
        <v>18648</v>
      </c>
      <c r="K5" s="158">
        <v>18795</v>
      </c>
      <c r="L5" s="158">
        <v>18937</v>
      </c>
      <c r="M5" s="158">
        <v>19085</v>
      </c>
      <c r="N5" s="158">
        <v>19235</v>
      </c>
      <c r="O5" s="158">
        <v>19379</v>
      </c>
      <c r="P5" s="158">
        <v>19528</v>
      </c>
      <c r="Q5" s="159"/>
    </row>
    <row r="6" spans="1:17" ht="12.75">
      <c r="A6" s="160">
        <v>16</v>
      </c>
      <c r="B6" s="158">
        <v>16180</v>
      </c>
      <c r="C6" s="158">
        <v>17576</v>
      </c>
      <c r="D6" s="158">
        <v>18074</v>
      </c>
      <c r="E6" s="158">
        <v>19105</v>
      </c>
      <c r="F6" s="158">
        <v>19265</v>
      </c>
      <c r="G6" s="158">
        <v>19424</v>
      </c>
      <c r="H6" s="158">
        <v>19577</v>
      </c>
      <c r="I6" s="158">
        <v>19735</v>
      </c>
      <c r="J6" s="158">
        <v>19891</v>
      </c>
      <c r="K6" s="158">
        <v>20045</v>
      </c>
      <c r="L6" s="158">
        <v>20205</v>
      </c>
      <c r="M6" s="158">
        <v>20362</v>
      </c>
      <c r="N6" s="158">
        <v>20514</v>
      </c>
      <c r="O6" s="158">
        <v>20670</v>
      </c>
      <c r="P6" s="158">
        <v>20825</v>
      </c>
      <c r="Q6" s="159"/>
    </row>
    <row r="7" spans="1:17" ht="12.75">
      <c r="A7" s="160">
        <v>17</v>
      </c>
      <c r="B7" s="158">
        <v>17194</v>
      </c>
      <c r="C7" s="158">
        <v>18676</v>
      </c>
      <c r="D7" s="158">
        <v>19204</v>
      </c>
      <c r="E7" s="158">
        <v>20304</v>
      </c>
      <c r="F7" s="158">
        <v>20471</v>
      </c>
      <c r="G7" s="158">
        <v>20639</v>
      </c>
      <c r="H7" s="158">
        <v>20801</v>
      </c>
      <c r="I7" s="158">
        <v>20970</v>
      </c>
      <c r="J7" s="158">
        <v>21134</v>
      </c>
      <c r="K7" s="158">
        <v>21295</v>
      </c>
      <c r="L7" s="158">
        <v>21461</v>
      </c>
      <c r="M7" s="158">
        <v>21628</v>
      </c>
      <c r="N7" s="158">
        <v>21798</v>
      </c>
      <c r="O7" s="158">
        <v>21963</v>
      </c>
      <c r="P7" s="158">
        <v>22128</v>
      </c>
      <c r="Q7" s="159"/>
    </row>
    <row r="8" spans="1:17" ht="12.75">
      <c r="A8" s="160">
        <v>18</v>
      </c>
      <c r="B8" s="158">
        <v>18208</v>
      </c>
      <c r="C8" s="158">
        <v>19777</v>
      </c>
      <c r="D8" s="158">
        <v>20337</v>
      </c>
      <c r="E8" s="158">
        <v>21500</v>
      </c>
      <c r="F8" s="158">
        <v>21677</v>
      </c>
      <c r="G8" s="158">
        <v>21852</v>
      </c>
      <c r="H8" s="158">
        <v>22029</v>
      </c>
      <c r="I8" s="158">
        <v>22203</v>
      </c>
      <c r="J8" s="158">
        <v>22379</v>
      </c>
      <c r="K8" s="158">
        <v>22554</v>
      </c>
      <c r="L8" s="158">
        <v>22730</v>
      </c>
      <c r="M8" s="158">
        <v>22909</v>
      </c>
      <c r="N8" s="158">
        <v>23083</v>
      </c>
      <c r="O8" s="158">
        <v>23264</v>
      </c>
      <c r="P8" s="158">
        <v>23436</v>
      </c>
      <c r="Q8" s="159"/>
    </row>
    <row r="9" spans="1:17" ht="12.75">
      <c r="A9" s="160">
        <v>19</v>
      </c>
      <c r="B9" s="158">
        <v>19217</v>
      </c>
      <c r="C9" s="158">
        <v>20874</v>
      </c>
      <c r="D9" s="158">
        <v>21464</v>
      </c>
      <c r="E9" s="158">
        <v>22692</v>
      </c>
      <c r="F9" s="158">
        <v>22883</v>
      </c>
      <c r="G9" s="158">
        <v>23065</v>
      </c>
      <c r="H9" s="158">
        <v>23249</v>
      </c>
      <c r="I9" s="158">
        <v>23435</v>
      </c>
      <c r="J9" s="158">
        <v>23620</v>
      </c>
      <c r="K9" s="158">
        <v>23805</v>
      </c>
      <c r="L9" s="158">
        <v>23991</v>
      </c>
      <c r="M9" s="158">
        <v>24178</v>
      </c>
      <c r="N9" s="158">
        <v>24362</v>
      </c>
      <c r="O9" s="158">
        <v>24546</v>
      </c>
      <c r="P9" s="158">
        <v>24731</v>
      </c>
      <c r="Q9" s="159"/>
    </row>
    <row r="10" spans="1:17" ht="12.75">
      <c r="A10" s="160">
        <v>20</v>
      </c>
      <c r="B10" s="158">
        <v>20235</v>
      </c>
      <c r="C10" s="158">
        <v>21978</v>
      </c>
      <c r="D10" s="158">
        <v>22600</v>
      </c>
      <c r="E10" s="158">
        <v>23896</v>
      </c>
      <c r="F10" s="158">
        <v>24093</v>
      </c>
      <c r="G10" s="158">
        <v>24290</v>
      </c>
      <c r="H10" s="158">
        <v>24480</v>
      </c>
      <c r="I10" s="158">
        <v>24676</v>
      </c>
      <c r="J10" s="158">
        <v>24874</v>
      </c>
      <c r="K10" s="158">
        <v>25066</v>
      </c>
      <c r="L10" s="158">
        <v>25263</v>
      </c>
      <c r="M10" s="158">
        <v>25459</v>
      </c>
      <c r="N10" s="158">
        <v>25651</v>
      </c>
      <c r="O10" s="158">
        <v>25846</v>
      </c>
      <c r="P10" s="158">
        <v>26049</v>
      </c>
      <c r="Q10" s="159"/>
    </row>
    <row r="11" spans="1:17" ht="12.75">
      <c r="A11" s="160">
        <v>21</v>
      </c>
      <c r="B11" s="158">
        <v>21239</v>
      </c>
      <c r="C11" s="158">
        <v>23068</v>
      </c>
      <c r="D11" s="158">
        <v>23722</v>
      </c>
      <c r="E11" s="158">
        <v>25083</v>
      </c>
      <c r="F11" s="158">
        <v>25285</v>
      </c>
      <c r="G11" s="158">
        <v>25493</v>
      </c>
      <c r="H11" s="158">
        <v>25695</v>
      </c>
      <c r="I11" s="158">
        <v>25902</v>
      </c>
      <c r="J11" s="158">
        <v>26106</v>
      </c>
      <c r="K11" s="158">
        <v>26309</v>
      </c>
      <c r="L11" s="158">
        <v>26514</v>
      </c>
      <c r="M11" s="158">
        <v>26714</v>
      </c>
      <c r="N11" s="158">
        <v>26926</v>
      </c>
      <c r="O11" s="158">
        <v>27129</v>
      </c>
      <c r="P11" s="158">
        <v>27332</v>
      </c>
      <c r="Q11" s="159"/>
    </row>
    <row r="12" spans="1:17" ht="12.75">
      <c r="A12" s="160">
        <v>22</v>
      </c>
      <c r="B12" s="158">
        <v>22247</v>
      </c>
      <c r="C12" s="158">
        <v>24166</v>
      </c>
      <c r="D12" s="158">
        <v>24852</v>
      </c>
      <c r="E12" s="158">
        <v>26280</v>
      </c>
      <c r="F12" s="158">
        <v>26490</v>
      </c>
      <c r="G12" s="158">
        <v>26707</v>
      </c>
      <c r="H12" s="158">
        <v>26914</v>
      </c>
      <c r="I12" s="158">
        <v>27131</v>
      </c>
      <c r="J12" s="158">
        <v>27347</v>
      </c>
      <c r="K12" s="158">
        <v>27560</v>
      </c>
      <c r="L12" s="158">
        <v>27774</v>
      </c>
      <c r="M12" s="158">
        <v>27983</v>
      </c>
      <c r="N12" s="158">
        <v>28199</v>
      </c>
      <c r="O12" s="158">
        <v>28411</v>
      </c>
      <c r="P12" s="158">
        <v>28628</v>
      </c>
      <c r="Q12" s="159"/>
    </row>
    <row r="13" spans="1:17" ht="12.75">
      <c r="A13" s="160">
        <v>23</v>
      </c>
      <c r="B13" s="158">
        <v>23262</v>
      </c>
      <c r="C13" s="158">
        <v>25267</v>
      </c>
      <c r="D13" s="158">
        <v>25982</v>
      </c>
      <c r="E13" s="158">
        <v>27471</v>
      </c>
      <c r="F13" s="158">
        <v>27697</v>
      </c>
      <c r="G13" s="158">
        <v>27918</v>
      </c>
      <c r="H13" s="158">
        <v>28142</v>
      </c>
      <c r="I13" s="158">
        <v>28366</v>
      </c>
      <c r="J13" s="158">
        <v>28591</v>
      </c>
      <c r="K13" s="158">
        <v>28819</v>
      </c>
      <c r="L13" s="158">
        <v>29043</v>
      </c>
      <c r="M13" s="158">
        <v>29264</v>
      </c>
      <c r="N13" s="158">
        <v>29489</v>
      </c>
      <c r="O13" s="158">
        <v>29712</v>
      </c>
      <c r="P13" s="158">
        <v>29936</v>
      </c>
      <c r="Q13" s="159"/>
    </row>
    <row r="14" spans="1:17" ht="12.75">
      <c r="A14" s="160">
        <v>24</v>
      </c>
      <c r="B14" s="158">
        <v>24274</v>
      </c>
      <c r="C14" s="158">
        <v>26361</v>
      </c>
      <c r="D14" s="158">
        <v>27109</v>
      </c>
      <c r="E14" s="158">
        <v>28667</v>
      </c>
      <c r="F14" s="158">
        <v>28900</v>
      </c>
      <c r="G14" s="158">
        <v>29131</v>
      </c>
      <c r="H14" s="158">
        <v>29362</v>
      </c>
      <c r="I14" s="158">
        <v>29595</v>
      </c>
      <c r="J14" s="158">
        <v>29832</v>
      </c>
      <c r="K14" s="158">
        <v>30062</v>
      </c>
      <c r="L14" s="158">
        <v>30293</v>
      </c>
      <c r="M14" s="158">
        <v>30528</v>
      </c>
      <c r="N14" s="158">
        <v>30764</v>
      </c>
      <c r="O14" s="158">
        <v>31001</v>
      </c>
      <c r="P14" s="158">
        <v>31234</v>
      </c>
      <c r="Q14" s="159"/>
    </row>
    <row r="15" spans="1:17" ht="12.75">
      <c r="A15" s="160">
        <v>25</v>
      </c>
      <c r="B15" s="158">
        <v>25284</v>
      </c>
      <c r="C15" s="158">
        <v>27468</v>
      </c>
      <c r="D15" s="158">
        <v>28241</v>
      </c>
      <c r="E15" s="158">
        <v>29860</v>
      </c>
      <c r="F15" s="158">
        <v>30108</v>
      </c>
      <c r="G15" s="158">
        <v>30352</v>
      </c>
      <c r="H15" s="158">
        <v>30592</v>
      </c>
      <c r="I15" s="158">
        <v>30836</v>
      </c>
      <c r="J15" s="158">
        <v>31081</v>
      </c>
      <c r="K15" s="158">
        <v>31322</v>
      </c>
      <c r="L15" s="158">
        <v>31569</v>
      </c>
      <c r="M15" s="158">
        <v>31811</v>
      </c>
      <c r="N15" s="158">
        <v>32056</v>
      </c>
      <c r="O15" s="158">
        <v>32300</v>
      </c>
      <c r="P15" s="158">
        <v>32541</v>
      </c>
      <c r="Q15" s="159"/>
    </row>
    <row r="16" spans="1:17" ht="12.75">
      <c r="A16" s="160">
        <v>26</v>
      </c>
      <c r="B16" s="158">
        <v>26296</v>
      </c>
      <c r="C16" s="158">
        <v>28562</v>
      </c>
      <c r="D16" s="158">
        <v>29370</v>
      </c>
      <c r="E16" s="158">
        <v>31058</v>
      </c>
      <c r="F16" s="158">
        <v>31307</v>
      </c>
      <c r="G16" s="158">
        <v>31565</v>
      </c>
      <c r="H16" s="158">
        <v>31814</v>
      </c>
      <c r="I16" s="158">
        <v>32069</v>
      </c>
      <c r="J16" s="158">
        <v>32320</v>
      </c>
      <c r="K16" s="158">
        <v>32572</v>
      </c>
      <c r="L16" s="158">
        <v>32825</v>
      </c>
      <c r="M16" s="158">
        <v>33075</v>
      </c>
      <c r="N16" s="158">
        <v>33331</v>
      </c>
      <c r="O16" s="158">
        <v>33586</v>
      </c>
      <c r="P16" s="158">
        <v>33836</v>
      </c>
      <c r="Q16" s="159"/>
    </row>
    <row r="17" spans="1:17" ht="12.75">
      <c r="A17" s="160">
        <v>27</v>
      </c>
      <c r="B17" s="158">
        <v>27308</v>
      </c>
      <c r="C17" s="158">
        <v>29656</v>
      </c>
      <c r="D17" s="158">
        <v>30497</v>
      </c>
      <c r="E17" s="158">
        <v>32246</v>
      </c>
      <c r="F17" s="158">
        <v>32510</v>
      </c>
      <c r="G17" s="158">
        <v>32775</v>
      </c>
      <c r="H17" s="158">
        <v>33035</v>
      </c>
      <c r="I17" s="158">
        <v>33301</v>
      </c>
      <c r="J17" s="158">
        <v>33565</v>
      </c>
      <c r="K17" s="158">
        <v>33828</v>
      </c>
      <c r="L17" s="158">
        <v>34086</v>
      </c>
      <c r="M17" s="158">
        <v>34348</v>
      </c>
      <c r="N17" s="158">
        <v>34617</v>
      </c>
      <c r="O17" s="158">
        <v>34881</v>
      </c>
      <c r="P17" s="158">
        <v>35143</v>
      </c>
      <c r="Q17" s="159"/>
    </row>
    <row r="18" spans="1:17" ht="12.75">
      <c r="A18" s="160">
        <v>28</v>
      </c>
      <c r="B18" s="158">
        <v>28319</v>
      </c>
      <c r="C18" s="158">
        <v>30758</v>
      </c>
      <c r="D18" s="158">
        <v>31630</v>
      </c>
      <c r="E18" s="158">
        <v>33443</v>
      </c>
      <c r="F18" s="158">
        <v>33714</v>
      </c>
      <c r="G18" s="158">
        <v>33991</v>
      </c>
      <c r="H18" s="158">
        <v>34259</v>
      </c>
      <c r="I18" s="158">
        <v>34532</v>
      </c>
      <c r="J18" s="158">
        <v>34806</v>
      </c>
      <c r="K18" s="158">
        <v>35073</v>
      </c>
      <c r="L18" s="158">
        <v>35349</v>
      </c>
      <c r="M18" s="158">
        <v>35621</v>
      </c>
      <c r="N18" s="158">
        <v>35895</v>
      </c>
      <c r="O18" s="158">
        <v>36167</v>
      </c>
      <c r="P18" s="158">
        <v>36441</v>
      </c>
      <c r="Q18" s="159"/>
    </row>
    <row r="19" spans="1:17" ht="12.75">
      <c r="A19" s="160">
        <v>29</v>
      </c>
      <c r="B19" s="158">
        <v>29330</v>
      </c>
      <c r="C19" s="158">
        <v>31856</v>
      </c>
      <c r="D19" s="158">
        <v>32754</v>
      </c>
      <c r="E19" s="158">
        <v>34633</v>
      </c>
      <c r="F19" s="158">
        <v>34921</v>
      </c>
      <c r="G19" s="158">
        <v>35204</v>
      </c>
      <c r="H19" s="158">
        <v>35482</v>
      </c>
      <c r="I19" s="158">
        <v>35765</v>
      </c>
      <c r="J19" s="158">
        <v>36048</v>
      </c>
      <c r="K19" s="158">
        <v>36332</v>
      </c>
      <c r="L19" s="158">
        <v>36618</v>
      </c>
      <c r="M19" s="158">
        <v>36895</v>
      </c>
      <c r="N19" s="158">
        <v>37180</v>
      </c>
      <c r="O19" s="158">
        <v>37460</v>
      </c>
      <c r="P19" s="158">
        <v>37742</v>
      </c>
      <c r="Q19" s="159"/>
    </row>
    <row r="20" spans="1:17" ht="12.75">
      <c r="A20" s="160">
        <v>30</v>
      </c>
      <c r="B20" s="158">
        <v>30345</v>
      </c>
      <c r="C20" s="158">
        <v>32961</v>
      </c>
      <c r="D20" s="158">
        <v>33894</v>
      </c>
      <c r="E20" s="158">
        <v>35838</v>
      </c>
      <c r="F20" s="158">
        <v>36129</v>
      </c>
      <c r="G20" s="158">
        <v>36425</v>
      </c>
      <c r="H20" s="158">
        <v>36709</v>
      </c>
      <c r="I20" s="158">
        <v>37001</v>
      </c>
      <c r="J20" s="158">
        <v>37298</v>
      </c>
      <c r="K20" s="158">
        <v>37585</v>
      </c>
      <c r="L20" s="158">
        <v>37880</v>
      </c>
      <c r="M20" s="158">
        <v>38172</v>
      </c>
      <c r="N20" s="158">
        <v>38462</v>
      </c>
      <c r="O20" s="158">
        <v>38760</v>
      </c>
      <c r="P20" s="158">
        <v>39048</v>
      </c>
      <c r="Q20" s="159"/>
    </row>
    <row r="21" spans="1:17" ht="12.75">
      <c r="A21" s="160">
        <v>31</v>
      </c>
      <c r="B21" s="158">
        <v>31352</v>
      </c>
      <c r="C21" s="158">
        <v>34054</v>
      </c>
      <c r="D21" s="158">
        <v>35019</v>
      </c>
      <c r="E21" s="158">
        <v>37026</v>
      </c>
      <c r="F21" s="158">
        <v>37331</v>
      </c>
      <c r="G21" s="158">
        <v>37632</v>
      </c>
      <c r="H21" s="158">
        <v>37932</v>
      </c>
      <c r="I21" s="158">
        <v>38233</v>
      </c>
      <c r="J21" s="158">
        <v>38536</v>
      </c>
      <c r="K21" s="158">
        <v>38836</v>
      </c>
      <c r="L21" s="158">
        <v>39143</v>
      </c>
      <c r="M21" s="158">
        <v>39446</v>
      </c>
      <c r="N21" s="158">
        <v>39749</v>
      </c>
      <c r="O21" s="158">
        <v>40055</v>
      </c>
      <c r="P21" s="158">
        <v>40352</v>
      </c>
      <c r="Q21" s="159"/>
    </row>
    <row r="22" spans="1:17" ht="12.75">
      <c r="A22" s="160">
        <v>32</v>
      </c>
      <c r="B22" s="158">
        <v>32363</v>
      </c>
      <c r="C22" s="158">
        <v>35152</v>
      </c>
      <c r="D22" s="158">
        <v>36144</v>
      </c>
      <c r="E22" s="158">
        <v>38220</v>
      </c>
      <c r="F22" s="158">
        <v>38533</v>
      </c>
      <c r="G22" s="158">
        <v>38845</v>
      </c>
      <c r="H22" s="158">
        <v>39152</v>
      </c>
      <c r="I22" s="158">
        <v>39466</v>
      </c>
      <c r="J22" s="158">
        <v>39776</v>
      </c>
      <c r="K22" s="158">
        <v>40084</v>
      </c>
      <c r="L22" s="158">
        <v>40398</v>
      </c>
      <c r="M22" s="158">
        <v>40708</v>
      </c>
      <c r="N22" s="158">
        <v>41019</v>
      </c>
      <c r="O22" s="158">
        <v>41336</v>
      </c>
      <c r="P22" s="158">
        <v>41647</v>
      </c>
      <c r="Q22" s="159"/>
    </row>
    <row r="23" spans="1:17" ht="12.75">
      <c r="A23" s="160">
        <v>33</v>
      </c>
      <c r="B23" s="158">
        <v>33374</v>
      </c>
      <c r="C23" s="158">
        <v>36252</v>
      </c>
      <c r="D23" s="158">
        <v>37280</v>
      </c>
      <c r="E23" s="158">
        <v>39412</v>
      </c>
      <c r="F23" s="158">
        <v>39735</v>
      </c>
      <c r="G23" s="158">
        <v>40058</v>
      </c>
      <c r="H23" s="158">
        <v>40377</v>
      </c>
      <c r="I23" s="158">
        <v>40700</v>
      </c>
      <c r="J23" s="158">
        <v>41024</v>
      </c>
      <c r="K23" s="158">
        <v>41342</v>
      </c>
      <c r="L23" s="158">
        <v>41667</v>
      </c>
      <c r="M23" s="158">
        <v>41987</v>
      </c>
      <c r="N23" s="158">
        <v>42311</v>
      </c>
      <c r="O23" s="158">
        <v>42634</v>
      </c>
      <c r="P23" s="158">
        <v>42957</v>
      </c>
      <c r="Q23" s="159"/>
    </row>
    <row r="24" spans="1:17" ht="12.75">
      <c r="A24" s="160">
        <v>34</v>
      </c>
      <c r="B24" s="158">
        <v>34386</v>
      </c>
      <c r="C24" s="158">
        <v>37348</v>
      </c>
      <c r="D24" s="158">
        <v>38406</v>
      </c>
      <c r="E24" s="158">
        <v>40608</v>
      </c>
      <c r="F24" s="158">
        <v>40941</v>
      </c>
      <c r="G24" s="158">
        <v>41270</v>
      </c>
      <c r="H24" s="158">
        <v>41597</v>
      </c>
      <c r="I24" s="158">
        <v>41927</v>
      </c>
      <c r="J24" s="158">
        <v>42262</v>
      </c>
      <c r="K24" s="158">
        <v>42594</v>
      </c>
      <c r="L24" s="158">
        <v>42924</v>
      </c>
      <c r="M24" s="158">
        <v>43251</v>
      </c>
      <c r="N24" s="158">
        <v>43585</v>
      </c>
      <c r="O24" s="158">
        <v>43916</v>
      </c>
      <c r="P24" s="158">
        <v>44249</v>
      </c>
      <c r="Q24" s="159"/>
    </row>
    <row r="25" spans="1:17" ht="12.75">
      <c r="A25" s="160">
        <v>35</v>
      </c>
      <c r="B25" s="158">
        <v>35400</v>
      </c>
      <c r="C25" s="158">
        <v>38450</v>
      </c>
      <c r="D25" s="158">
        <v>39540</v>
      </c>
      <c r="E25" s="158">
        <v>41802</v>
      </c>
      <c r="F25" s="158">
        <v>42149</v>
      </c>
      <c r="G25" s="158">
        <v>42490</v>
      </c>
      <c r="H25" s="158">
        <v>42828</v>
      </c>
      <c r="I25" s="158">
        <v>43171</v>
      </c>
      <c r="J25" s="158">
        <v>43512</v>
      </c>
      <c r="K25" s="158">
        <v>43853</v>
      </c>
      <c r="L25" s="158">
        <v>44195</v>
      </c>
      <c r="M25" s="158">
        <v>44534</v>
      </c>
      <c r="N25" s="158">
        <v>44880</v>
      </c>
      <c r="O25" s="158">
        <v>45221</v>
      </c>
      <c r="P25" s="158">
        <v>45558</v>
      </c>
      <c r="Q25" s="159"/>
    </row>
    <row r="26" spans="1:17" ht="12.75">
      <c r="A26" s="160">
        <v>36</v>
      </c>
      <c r="B26" s="158">
        <v>36408</v>
      </c>
      <c r="C26" s="158">
        <v>39541</v>
      </c>
      <c r="D26" s="158">
        <v>40668</v>
      </c>
      <c r="E26" s="158">
        <v>42995</v>
      </c>
      <c r="F26" s="158">
        <v>43344</v>
      </c>
      <c r="G26" s="158">
        <v>43702</v>
      </c>
      <c r="H26" s="158">
        <v>44045</v>
      </c>
      <c r="I26" s="158">
        <v>44395</v>
      </c>
      <c r="J26" s="158">
        <v>44752</v>
      </c>
      <c r="K26" s="158">
        <v>45094</v>
      </c>
      <c r="L26" s="158">
        <v>45448</v>
      </c>
      <c r="M26" s="158">
        <v>45800</v>
      </c>
      <c r="N26" s="158">
        <v>46149</v>
      </c>
      <c r="O26" s="158">
        <v>46502</v>
      </c>
      <c r="P26" s="158">
        <v>46852</v>
      </c>
      <c r="Q26" s="159"/>
    </row>
    <row r="27" spans="1:17" ht="12.75">
      <c r="A27" s="160">
        <v>37</v>
      </c>
      <c r="B27" s="158">
        <v>37420</v>
      </c>
      <c r="C27" s="158">
        <v>40643</v>
      </c>
      <c r="D27" s="158">
        <v>41794</v>
      </c>
      <c r="E27" s="158">
        <v>44189</v>
      </c>
      <c r="F27" s="158">
        <v>44557</v>
      </c>
      <c r="G27" s="158">
        <v>44913</v>
      </c>
      <c r="H27" s="158">
        <v>45274</v>
      </c>
      <c r="I27" s="158">
        <v>45634</v>
      </c>
      <c r="J27" s="158">
        <v>45996</v>
      </c>
      <c r="K27" s="158">
        <v>46356</v>
      </c>
      <c r="L27" s="158">
        <v>46716</v>
      </c>
      <c r="M27" s="158">
        <v>47078</v>
      </c>
      <c r="N27" s="158">
        <v>47443</v>
      </c>
      <c r="O27" s="158">
        <v>47805</v>
      </c>
      <c r="P27" s="158">
        <v>48160</v>
      </c>
      <c r="Q27" s="159"/>
    </row>
    <row r="28" spans="1:17" ht="12.75">
      <c r="A28" s="160">
        <v>38</v>
      </c>
      <c r="B28" s="158">
        <v>38433</v>
      </c>
      <c r="C28" s="158">
        <v>41741</v>
      </c>
      <c r="D28" s="158">
        <v>42924</v>
      </c>
      <c r="E28" s="158">
        <v>45387</v>
      </c>
      <c r="F28" s="158">
        <v>45759</v>
      </c>
      <c r="G28" s="158">
        <v>46128</v>
      </c>
      <c r="H28" s="158">
        <v>46495</v>
      </c>
      <c r="I28" s="158">
        <v>46866</v>
      </c>
      <c r="J28" s="158">
        <v>47237</v>
      </c>
      <c r="K28" s="158">
        <v>47607</v>
      </c>
      <c r="L28" s="158">
        <v>47976</v>
      </c>
      <c r="M28" s="158">
        <v>48342</v>
      </c>
      <c r="N28" s="158">
        <v>48717</v>
      </c>
      <c r="O28" s="158">
        <v>49091</v>
      </c>
      <c r="P28" s="158">
        <v>49456</v>
      </c>
      <c r="Q28" s="159"/>
    </row>
    <row r="29" spans="1:17" ht="12.75">
      <c r="A29" s="160">
        <v>39</v>
      </c>
      <c r="B29" s="158">
        <v>39444</v>
      </c>
      <c r="C29" s="158">
        <v>42844</v>
      </c>
      <c r="D29" s="158">
        <v>44059</v>
      </c>
      <c r="E29" s="158">
        <v>46579</v>
      </c>
      <c r="F29" s="158">
        <v>46965</v>
      </c>
      <c r="G29" s="158">
        <v>47345</v>
      </c>
      <c r="H29" s="158">
        <v>47723</v>
      </c>
      <c r="I29" s="158">
        <v>48105</v>
      </c>
      <c r="J29" s="158">
        <v>48487</v>
      </c>
      <c r="K29" s="158">
        <v>48865</v>
      </c>
      <c r="L29" s="158">
        <v>49245</v>
      </c>
      <c r="M29" s="158">
        <v>49626</v>
      </c>
      <c r="N29" s="158">
        <v>50008</v>
      </c>
      <c r="O29" s="158">
        <v>50386</v>
      </c>
      <c r="P29" s="158">
        <v>50768</v>
      </c>
      <c r="Q29" s="159"/>
    </row>
    <row r="30" spans="1:17" ht="12.75">
      <c r="A30" s="160">
        <v>40</v>
      </c>
      <c r="B30" s="158">
        <v>40454</v>
      </c>
      <c r="C30" s="158">
        <v>43936</v>
      </c>
      <c r="D30" s="158">
        <v>45182</v>
      </c>
      <c r="E30" s="158">
        <v>47772</v>
      </c>
      <c r="F30" s="158">
        <v>48165</v>
      </c>
      <c r="G30" s="158">
        <v>48555</v>
      </c>
      <c r="H30" s="158">
        <v>48939</v>
      </c>
      <c r="I30" s="158">
        <v>49331</v>
      </c>
      <c r="J30" s="158">
        <v>49722</v>
      </c>
      <c r="K30" s="158">
        <v>50107</v>
      </c>
      <c r="L30" s="158">
        <v>50500</v>
      </c>
      <c r="M30" s="158">
        <v>50888</v>
      </c>
      <c r="N30" s="158">
        <v>51278</v>
      </c>
      <c r="O30" s="158">
        <v>51671</v>
      </c>
      <c r="P30" s="158">
        <v>52061</v>
      </c>
      <c r="Q30" s="159"/>
    </row>
    <row r="31" spans="1:17" ht="12.75">
      <c r="A31" s="160">
        <v>41</v>
      </c>
      <c r="B31" s="158">
        <v>41966</v>
      </c>
      <c r="C31" s="158">
        <v>45585</v>
      </c>
      <c r="D31" s="158">
        <v>46873</v>
      </c>
      <c r="E31" s="158">
        <v>49563</v>
      </c>
      <c r="F31" s="158">
        <v>49971</v>
      </c>
      <c r="G31" s="158">
        <v>50376</v>
      </c>
      <c r="H31" s="158">
        <v>50777</v>
      </c>
      <c r="I31" s="158">
        <v>51179</v>
      </c>
      <c r="J31" s="158">
        <v>51584</v>
      </c>
      <c r="K31" s="158">
        <v>51986</v>
      </c>
      <c r="L31" s="158">
        <v>52397</v>
      </c>
      <c r="M31" s="158">
        <v>52799</v>
      </c>
      <c r="N31" s="158">
        <v>53203</v>
      </c>
      <c r="O31" s="158">
        <v>53607</v>
      </c>
      <c r="P31" s="158">
        <v>54011</v>
      </c>
      <c r="Q31" s="159"/>
    </row>
    <row r="32" spans="1:17" ht="12.75">
      <c r="A32" s="160">
        <v>42</v>
      </c>
      <c r="B32" s="158">
        <v>43491</v>
      </c>
      <c r="C32" s="158">
        <v>47236</v>
      </c>
      <c r="D32" s="158">
        <v>48573</v>
      </c>
      <c r="E32" s="158">
        <v>51358</v>
      </c>
      <c r="F32" s="158">
        <v>51775</v>
      </c>
      <c r="G32" s="158">
        <v>52201</v>
      </c>
      <c r="H32" s="158">
        <v>52609</v>
      </c>
      <c r="I32" s="158">
        <v>53032</v>
      </c>
      <c r="J32" s="158">
        <v>53452</v>
      </c>
      <c r="K32" s="158">
        <v>53864</v>
      </c>
      <c r="L32" s="158">
        <v>54286</v>
      </c>
      <c r="M32" s="158">
        <v>54701</v>
      </c>
      <c r="N32" s="158">
        <v>55123</v>
      </c>
      <c r="O32" s="158">
        <v>55541</v>
      </c>
      <c r="P32" s="158">
        <v>55963</v>
      </c>
      <c r="Q32" s="159"/>
    </row>
    <row r="33" spans="1:17" ht="12.75">
      <c r="A33" s="160">
        <v>43</v>
      </c>
      <c r="B33" s="158">
        <v>45003</v>
      </c>
      <c r="C33" s="158">
        <v>48879</v>
      </c>
      <c r="D33" s="158">
        <v>50261</v>
      </c>
      <c r="E33" s="158">
        <v>53148</v>
      </c>
      <c r="F33" s="158">
        <v>53583</v>
      </c>
      <c r="G33" s="158">
        <v>54020</v>
      </c>
      <c r="H33" s="158">
        <v>54446</v>
      </c>
      <c r="I33" s="158">
        <v>54880</v>
      </c>
      <c r="J33" s="158">
        <v>55316</v>
      </c>
      <c r="K33" s="158">
        <v>55744</v>
      </c>
      <c r="L33" s="158">
        <v>56183</v>
      </c>
      <c r="M33" s="158">
        <v>56611</v>
      </c>
      <c r="N33" s="158">
        <v>57047</v>
      </c>
      <c r="O33" s="158">
        <v>57484</v>
      </c>
      <c r="P33" s="158">
        <v>57914</v>
      </c>
      <c r="Q33" s="159"/>
    </row>
    <row r="34" spans="1:17" ht="12.75">
      <c r="A34" s="160">
        <v>44</v>
      </c>
      <c r="B34" s="158">
        <v>46524</v>
      </c>
      <c r="C34" s="158">
        <v>50532</v>
      </c>
      <c r="D34" s="158">
        <v>51965</v>
      </c>
      <c r="E34" s="158">
        <v>54943</v>
      </c>
      <c r="F34" s="158">
        <v>55391</v>
      </c>
      <c r="G34" s="158">
        <v>55844</v>
      </c>
      <c r="H34" s="158">
        <v>56286</v>
      </c>
      <c r="I34" s="158">
        <v>56736</v>
      </c>
      <c r="J34" s="158">
        <v>57186</v>
      </c>
      <c r="K34" s="158">
        <v>57627</v>
      </c>
      <c r="L34" s="158">
        <v>58078</v>
      </c>
      <c r="M34" s="158">
        <v>58528</v>
      </c>
      <c r="N34" s="158">
        <v>58975</v>
      </c>
      <c r="O34" s="158">
        <v>59430</v>
      </c>
      <c r="P34" s="158">
        <v>59876</v>
      </c>
      <c r="Q34" s="159"/>
    </row>
    <row r="35" spans="1:17" ht="12.75">
      <c r="A35" s="160">
        <v>45</v>
      </c>
      <c r="B35" s="158">
        <v>48037</v>
      </c>
      <c r="C35" s="158">
        <v>52176</v>
      </c>
      <c r="D35" s="158">
        <v>53655</v>
      </c>
      <c r="E35" s="158">
        <v>56731</v>
      </c>
      <c r="F35" s="158">
        <v>57198</v>
      </c>
      <c r="G35" s="158">
        <v>57660</v>
      </c>
      <c r="H35" s="158">
        <v>58119</v>
      </c>
      <c r="I35" s="158">
        <v>58584</v>
      </c>
      <c r="J35" s="158">
        <v>59048</v>
      </c>
      <c r="K35" s="158">
        <v>59506</v>
      </c>
      <c r="L35" s="158">
        <v>59973</v>
      </c>
      <c r="M35" s="158">
        <v>60436</v>
      </c>
      <c r="N35" s="158">
        <v>60901</v>
      </c>
      <c r="O35" s="158">
        <v>61367</v>
      </c>
      <c r="P35" s="158">
        <v>61822</v>
      </c>
      <c r="Q35" s="159"/>
    </row>
    <row r="36" spans="1:17" ht="12.75">
      <c r="A36" s="160">
        <v>46</v>
      </c>
      <c r="B36" s="158">
        <v>49558</v>
      </c>
      <c r="C36" s="158">
        <v>53825</v>
      </c>
      <c r="D36" s="158">
        <v>55348</v>
      </c>
      <c r="E36" s="158">
        <v>58520</v>
      </c>
      <c r="F36" s="158">
        <v>59000</v>
      </c>
      <c r="G36" s="158">
        <v>59481</v>
      </c>
      <c r="H36" s="158">
        <v>59950</v>
      </c>
      <c r="I36" s="158">
        <v>60432</v>
      </c>
      <c r="J36" s="158">
        <v>60912</v>
      </c>
      <c r="K36" s="158">
        <v>61384</v>
      </c>
      <c r="L36" s="158">
        <v>61860</v>
      </c>
      <c r="M36" s="158">
        <v>62334</v>
      </c>
      <c r="N36" s="158">
        <v>62817</v>
      </c>
      <c r="O36" s="158">
        <v>63292</v>
      </c>
      <c r="P36" s="158">
        <v>63770</v>
      </c>
      <c r="Q36" s="159"/>
    </row>
    <row r="37" spans="1:17" ht="12.75">
      <c r="A37" s="160">
        <v>47</v>
      </c>
      <c r="B37" s="158">
        <v>51076</v>
      </c>
      <c r="C37" s="158">
        <v>55469</v>
      </c>
      <c r="D37" s="158">
        <v>57046</v>
      </c>
      <c r="E37" s="158">
        <v>60316</v>
      </c>
      <c r="F37" s="158">
        <v>60807</v>
      </c>
      <c r="G37" s="158">
        <v>61304</v>
      </c>
      <c r="H37" s="158">
        <v>61789</v>
      </c>
      <c r="I37" s="158">
        <v>62280</v>
      </c>
      <c r="J37" s="158">
        <v>62778</v>
      </c>
      <c r="K37" s="158">
        <v>63265</v>
      </c>
      <c r="L37" s="158">
        <v>63761</v>
      </c>
      <c r="M37" s="158">
        <v>64249</v>
      </c>
      <c r="N37" s="158">
        <v>64742</v>
      </c>
      <c r="O37" s="158">
        <v>65237</v>
      </c>
      <c r="P37" s="158">
        <v>65727</v>
      </c>
      <c r="Q37" s="159"/>
    </row>
    <row r="38" spans="1:17" ht="12.75">
      <c r="A38" s="160">
        <v>48</v>
      </c>
      <c r="B38" s="158">
        <v>52590</v>
      </c>
      <c r="C38" s="158">
        <v>57118</v>
      </c>
      <c r="D38" s="158">
        <v>58733</v>
      </c>
      <c r="E38" s="158">
        <v>62102</v>
      </c>
      <c r="F38" s="158">
        <v>62617</v>
      </c>
      <c r="G38" s="158">
        <v>63120</v>
      </c>
      <c r="H38" s="158">
        <v>63622</v>
      </c>
      <c r="I38" s="158">
        <v>64129</v>
      </c>
      <c r="J38" s="158">
        <v>64643</v>
      </c>
      <c r="K38" s="158">
        <v>65142</v>
      </c>
      <c r="L38" s="158">
        <v>65650</v>
      </c>
      <c r="M38" s="158">
        <v>66159</v>
      </c>
      <c r="N38" s="158">
        <v>66664</v>
      </c>
      <c r="O38" s="158">
        <v>67174</v>
      </c>
      <c r="P38" s="158">
        <v>67679</v>
      </c>
      <c r="Q38" s="159"/>
    </row>
    <row r="39" ht="12.75">
      <c r="A39" s="161"/>
    </row>
    <row r="40" spans="1:16" ht="12.75">
      <c r="A40" t="s">
        <v>155</v>
      </c>
      <c r="B40" s="130" t="e">
        <f aca="true" t="shared" si="0" ref="B40:P40">IF(B41="41J",B31,IF(B41="42J",B32,IF(B41="43J",B33,IF(B41="40K",B30,IF(B41="41K",B31,IF(B41="42K",B32,"N/A"))))))</f>
        <v>#DIV/0!</v>
      </c>
      <c r="C40" s="130" t="e">
        <f t="shared" si="0"/>
        <v>#DIV/0!</v>
      </c>
      <c r="D40" s="130" t="e">
        <f t="shared" si="0"/>
        <v>#DIV/0!</v>
      </c>
      <c r="E40" s="130" t="e">
        <f t="shared" si="0"/>
        <v>#DIV/0!</v>
      </c>
      <c r="F40" s="130" t="e">
        <f t="shared" si="0"/>
        <v>#DIV/0!</v>
      </c>
      <c r="G40" s="130" t="e">
        <f t="shared" si="0"/>
        <v>#DIV/0!</v>
      </c>
      <c r="H40" s="130" t="e">
        <f t="shared" si="0"/>
        <v>#DIV/0!</v>
      </c>
      <c r="I40" s="130" t="e">
        <f t="shared" si="0"/>
        <v>#DIV/0!</v>
      </c>
      <c r="J40" s="130" t="e">
        <f t="shared" si="0"/>
        <v>#DIV/0!</v>
      </c>
      <c r="K40" s="130" t="e">
        <f t="shared" si="0"/>
        <v>#DIV/0!</v>
      </c>
      <c r="L40" s="130" t="e">
        <f t="shared" si="0"/>
        <v>#DIV/0!</v>
      </c>
      <c r="M40" s="130" t="e">
        <f t="shared" si="0"/>
        <v>#DIV/0!</v>
      </c>
      <c r="N40" s="130" t="e">
        <f t="shared" si="0"/>
        <v>#DIV/0!</v>
      </c>
      <c r="O40" s="130" t="e">
        <f t="shared" si="0"/>
        <v>#DIV/0!</v>
      </c>
      <c r="P40" s="130" t="e">
        <f t="shared" si="0"/>
        <v>#DIV/0!</v>
      </c>
    </row>
    <row r="41" spans="2:16" ht="12.75">
      <c r="B41" s="159" t="e">
        <f>Evaluation!F52</f>
        <v>#DIV/0!</v>
      </c>
      <c r="C41" s="159" t="e">
        <f>Evaluation!F52</f>
        <v>#DIV/0!</v>
      </c>
      <c r="D41" s="159" t="e">
        <f>Evaluation!F52</f>
        <v>#DIV/0!</v>
      </c>
      <c r="E41" s="159" t="e">
        <f>Evaluation!F52</f>
        <v>#DIV/0!</v>
      </c>
      <c r="F41" s="159" t="e">
        <f>Evaluation!F52</f>
        <v>#DIV/0!</v>
      </c>
      <c r="G41" s="159" t="e">
        <f>Evaluation!F52</f>
        <v>#DIV/0!</v>
      </c>
      <c r="H41" s="159" t="e">
        <f>Evaluation!F52</f>
        <v>#DIV/0!</v>
      </c>
      <c r="I41" s="159" t="e">
        <f>Evaluation!F52</f>
        <v>#DIV/0!</v>
      </c>
      <c r="J41" s="159" t="e">
        <f>Evaluation!F52</f>
        <v>#DIV/0!</v>
      </c>
      <c r="K41" s="159" t="e">
        <f>Evaluation!F52</f>
        <v>#DIV/0!</v>
      </c>
      <c r="L41" s="159" t="e">
        <f>Evaluation!F52</f>
        <v>#DIV/0!</v>
      </c>
      <c r="M41" s="159" t="e">
        <f>Evaluation!F52</f>
        <v>#DIV/0!</v>
      </c>
      <c r="N41" s="159" t="e">
        <f>Evaluation!F52</f>
        <v>#DIV/0!</v>
      </c>
      <c r="O41" s="159" t="e">
        <f>Evaluation!F52</f>
        <v>#DIV/0!</v>
      </c>
      <c r="P41" s="159" t="e">
        <f>Evaluation!F52</f>
        <v>#DIV/0!</v>
      </c>
    </row>
    <row r="42" spans="2:16" ht="12.75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12.75">
      <c r="A43" t="s">
        <v>156</v>
      </c>
      <c r="B43" s="130" t="e">
        <f aca="true" t="shared" si="1" ref="B43:P43">IF(B44="44H",B34,IF(B44="45H",B35,IF(B44="46H",B36,IF(B44="43J",B33,IF(B44="44J",B34,IF(B44="45J",B35,IF(B44="46J",B36,"N/A")))))))</f>
        <v>#DIV/0!</v>
      </c>
      <c r="C43" s="130" t="e">
        <f t="shared" si="1"/>
        <v>#DIV/0!</v>
      </c>
      <c r="D43" s="130" t="e">
        <f t="shared" si="1"/>
        <v>#DIV/0!</v>
      </c>
      <c r="E43" s="130" t="e">
        <f t="shared" si="1"/>
        <v>#DIV/0!</v>
      </c>
      <c r="F43" s="130" t="e">
        <f t="shared" si="1"/>
        <v>#DIV/0!</v>
      </c>
      <c r="G43" s="130" t="e">
        <f t="shared" si="1"/>
        <v>#DIV/0!</v>
      </c>
      <c r="H43" s="130" t="e">
        <f t="shared" si="1"/>
        <v>#DIV/0!</v>
      </c>
      <c r="I43" s="130" t="e">
        <f t="shared" si="1"/>
        <v>#DIV/0!</v>
      </c>
      <c r="J43" s="130" t="e">
        <f t="shared" si="1"/>
        <v>#DIV/0!</v>
      </c>
      <c r="K43" s="130" t="e">
        <f t="shared" si="1"/>
        <v>#DIV/0!</v>
      </c>
      <c r="L43" s="130" t="e">
        <f t="shared" si="1"/>
        <v>#DIV/0!</v>
      </c>
      <c r="M43" s="130" t="e">
        <f t="shared" si="1"/>
        <v>#DIV/0!</v>
      </c>
      <c r="N43" s="130" t="e">
        <f t="shared" si="1"/>
        <v>#DIV/0!</v>
      </c>
      <c r="O43" s="130" t="e">
        <f t="shared" si="1"/>
        <v>#DIV/0!</v>
      </c>
      <c r="P43" s="130" t="e">
        <f t="shared" si="1"/>
        <v>#DIV/0!</v>
      </c>
    </row>
    <row r="44" spans="2:16" ht="12.75">
      <c r="B44" s="130" t="e">
        <f>Evaluation!F53</f>
        <v>#DIV/0!</v>
      </c>
      <c r="C44" s="130" t="e">
        <f>Evaluation!F53</f>
        <v>#DIV/0!</v>
      </c>
      <c r="D44" s="130" t="e">
        <f>Evaluation!F53</f>
        <v>#DIV/0!</v>
      </c>
      <c r="E44" s="130" t="e">
        <f>Evaluation!F53</f>
        <v>#DIV/0!</v>
      </c>
      <c r="F44" s="130" t="e">
        <f>Evaluation!F53</f>
        <v>#DIV/0!</v>
      </c>
      <c r="G44" s="130" t="e">
        <f>Evaluation!F53</f>
        <v>#DIV/0!</v>
      </c>
      <c r="H44" s="130" t="e">
        <f>Evaluation!F53</f>
        <v>#DIV/0!</v>
      </c>
      <c r="I44" s="130" t="e">
        <f>Evaluation!F53</f>
        <v>#DIV/0!</v>
      </c>
      <c r="J44" s="130" t="e">
        <f>Evaluation!F53</f>
        <v>#DIV/0!</v>
      </c>
      <c r="K44" s="130" t="e">
        <f>Evaluation!F53</f>
        <v>#DIV/0!</v>
      </c>
      <c r="L44" s="130" t="e">
        <f>Evaluation!F53</f>
        <v>#DIV/0!</v>
      </c>
      <c r="M44" s="130" t="e">
        <f>Evaluation!F53</f>
        <v>#DIV/0!</v>
      </c>
      <c r="N44" s="130" t="e">
        <f>Evaluation!F53</f>
        <v>#DIV/0!</v>
      </c>
      <c r="O44" s="130" t="e">
        <f>Evaluation!F53</f>
        <v>#DIV/0!</v>
      </c>
      <c r="P44" s="130" t="e">
        <f>Evaluation!F53</f>
        <v>#DIV/0!</v>
      </c>
    </row>
    <row r="46" spans="1:17" ht="12.75">
      <c r="A46" t="s">
        <v>154</v>
      </c>
      <c r="B46" s="162" t="e">
        <f aca="true" t="shared" si="2" ref="B46:P46">IF(B53="12H",B2,IF(B53="13H",B3,IF(B53="14H",B4,IF(B53="15H",B5,IF(B53="16H",B6,IF(B53="17H",B7,B47))))))</f>
        <v>#DIV/0!</v>
      </c>
      <c r="C46" s="162" t="e">
        <f t="shared" si="2"/>
        <v>#DIV/0!</v>
      </c>
      <c r="D46" s="162" t="e">
        <f t="shared" si="2"/>
        <v>#DIV/0!</v>
      </c>
      <c r="E46" s="162" t="e">
        <f t="shared" si="2"/>
        <v>#DIV/0!</v>
      </c>
      <c r="F46" s="162" t="e">
        <f t="shared" si="2"/>
        <v>#DIV/0!</v>
      </c>
      <c r="G46" s="162" t="e">
        <f t="shared" si="2"/>
        <v>#DIV/0!</v>
      </c>
      <c r="H46" s="162" t="e">
        <f t="shared" si="2"/>
        <v>#DIV/0!</v>
      </c>
      <c r="I46" s="162" t="e">
        <f t="shared" si="2"/>
        <v>#DIV/0!</v>
      </c>
      <c r="J46" s="162" t="e">
        <f t="shared" si="2"/>
        <v>#DIV/0!</v>
      </c>
      <c r="K46" s="162" t="e">
        <f t="shared" si="2"/>
        <v>#DIV/0!</v>
      </c>
      <c r="L46" s="162" t="e">
        <f t="shared" si="2"/>
        <v>#DIV/0!</v>
      </c>
      <c r="M46" s="162" t="e">
        <f t="shared" si="2"/>
        <v>#DIV/0!</v>
      </c>
      <c r="N46" s="162" t="e">
        <f t="shared" si="2"/>
        <v>#DIV/0!</v>
      </c>
      <c r="O46" s="162" t="e">
        <f t="shared" si="2"/>
        <v>#DIV/0!</v>
      </c>
      <c r="P46" s="162" t="e">
        <f t="shared" si="2"/>
        <v>#DIV/0!</v>
      </c>
      <c r="Q46" s="159"/>
    </row>
    <row r="47" spans="2:17" ht="12.75">
      <c r="B47" s="130" t="e">
        <f aca="true" t="shared" si="3" ref="B47:P47">IF(B53="18H",B8,IF(B53="19H",B9,IF(B53="20H",B10,IF(B53="21H",B11,IF(B53="22H",B12,IF(B53="23H",B13,B48))))))</f>
        <v>#DIV/0!</v>
      </c>
      <c r="C47" s="130" t="e">
        <f t="shared" si="3"/>
        <v>#DIV/0!</v>
      </c>
      <c r="D47" s="130" t="e">
        <f t="shared" si="3"/>
        <v>#DIV/0!</v>
      </c>
      <c r="E47" s="130" t="e">
        <f t="shared" si="3"/>
        <v>#DIV/0!</v>
      </c>
      <c r="F47" s="130" t="e">
        <f t="shared" si="3"/>
        <v>#DIV/0!</v>
      </c>
      <c r="G47" s="130" t="e">
        <f t="shared" si="3"/>
        <v>#DIV/0!</v>
      </c>
      <c r="H47" s="130" t="e">
        <f t="shared" si="3"/>
        <v>#DIV/0!</v>
      </c>
      <c r="I47" s="130" t="e">
        <f t="shared" si="3"/>
        <v>#DIV/0!</v>
      </c>
      <c r="J47" s="130" t="e">
        <f t="shared" si="3"/>
        <v>#DIV/0!</v>
      </c>
      <c r="K47" s="130" t="e">
        <f t="shared" si="3"/>
        <v>#DIV/0!</v>
      </c>
      <c r="L47" s="130" t="e">
        <f t="shared" si="3"/>
        <v>#DIV/0!</v>
      </c>
      <c r="M47" s="130" t="e">
        <f t="shared" si="3"/>
        <v>#DIV/0!</v>
      </c>
      <c r="N47" s="130" t="e">
        <f t="shared" si="3"/>
        <v>#DIV/0!</v>
      </c>
      <c r="O47" s="130" t="e">
        <f t="shared" si="3"/>
        <v>#DIV/0!</v>
      </c>
      <c r="P47" s="130" t="e">
        <f t="shared" si="3"/>
        <v>#DIV/0!</v>
      </c>
      <c r="Q47" s="159"/>
    </row>
    <row r="48" spans="2:17" ht="12.75">
      <c r="B48" s="130" t="e">
        <f aca="true" t="shared" si="4" ref="B48:P48">IF(B53="24H",B14,IF(B53="25H",B15,IF(B53="26H",B16,IF(B53="27H",B17,IF(B53="28H",B18,IF(B53="29H",B19,B49))))))</f>
        <v>#DIV/0!</v>
      </c>
      <c r="C48" s="130" t="e">
        <f t="shared" si="4"/>
        <v>#DIV/0!</v>
      </c>
      <c r="D48" s="130" t="e">
        <f t="shared" si="4"/>
        <v>#DIV/0!</v>
      </c>
      <c r="E48" s="130" t="e">
        <f t="shared" si="4"/>
        <v>#DIV/0!</v>
      </c>
      <c r="F48" s="130" t="e">
        <f t="shared" si="4"/>
        <v>#DIV/0!</v>
      </c>
      <c r="G48" s="130" t="e">
        <f t="shared" si="4"/>
        <v>#DIV/0!</v>
      </c>
      <c r="H48" s="130" t="e">
        <f t="shared" si="4"/>
        <v>#DIV/0!</v>
      </c>
      <c r="I48" s="130" t="e">
        <f t="shared" si="4"/>
        <v>#DIV/0!</v>
      </c>
      <c r="J48" s="130" t="e">
        <f t="shared" si="4"/>
        <v>#DIV/0!</v>
      </c>
      <c r="K48" s="130" t="e">
        <f t="shared" si="4"/>
        <v>#DIV/0!</v>
      </c>
      <c r="L48" s="130" t="e">
        <f t="shared" si="4"/>
        <v>#DIV/0!</v>
      </c>
      <c r="M48" s="130" t="e">
        <f t="shared" si="4"/>
        <v>#DIV/0!</v>
      </c>
      <c r="N48" s="130" t="e">
        <f t="shared" si="4"/>
        <v>#DIV/0!</v>
      </c>
      <c r="O48" s="130" t="e">
        <f t="shared" si="4"/>
        <v>#DIV/0!</v>
      </c>
      <c r="P48" s="130" t="e">
        <f t="shared" si="4"/>
        <v>#DIV/0!</v>
      </c>
      <c r="Q48" s="159"/>
    </row>
    <row r="49" spans="2:17" ht="12.75">
      <c r="B49" s="130" t="e">
        <f aca="true" t="shared" si="5" ref="B49:P49">IF(B53="30H",B20,IF(B53="31H",B21,IF(B53="32H",B22,IF(B53="33H",B23,IF(B53="34H",B24,IF(B53="35H",B25,B50))))))</f>
        <v>#DIV/0!</v>
      </c>
      <c r="C49" s="130" t="e">
        <f t="shared" si="5"/>
        <v>#DIV/0!</v>
      </c>
      <c r="D49" s="130" t="e">
        <f t="shared" si="5"/>
        <v>#DIV/0!</v>
      </c>
      <c r="E49" s="130" t="e">
        <f t="shared" si="5"/>
        <v>#DIV/0!</v>
      </c>
      <c r="F49" s="130" t="e">
        <f t="shared" si="5"/>
        <v>#DIV/0!</v>
      </c>
      <c r="G49" s="130" t="e">
        <f t="shared" si="5"/>
        <v>#DIV/0!</v>
      </c>
      <c r="H49" s="130" t="e">
        <f t="shared" si="5"/>
        <v>#DIV/0!</v>
      </c>
      <c r="I49" s="130" t="e">
        <f t="shared" si="5"/>
        <v>#DIV/0!</v>
      </c>
      <c r="J49" s="130" t="e">
        <f t="shared" si="5"/>
        <v>#DIV/0!</v>
      </c>
      <c r="K49" s="130" t="e">
        <f t="shared" si="5"/>
        <v>#DIV/0!</v>
      </c>
      <c r="L49" s="130" t="e">
        <f t="shared" si="5"/>
        <v>#DIV/0!</v>
      </c>
      <c r="M49" s="130" t="e">
        <f t="shared" si="5"/>
        <v>#DIV/0!</v>
      </c>
      <c r="N49" s="130" t="e">
        <f t="shared" si="5"/>
        <v>#DIV/0!</v>
      </c>
      <c r="O49" s="130" t="e">
        <f t="shared" si="5"/>
        <v>#DIV/0!</v>
      </c>
      <c r="P49" s="130" t="e">
        <f t="shared" si="5"/>
        <v>#DIV/0!</v>
      </c>
      <c r="Q49" s="159"/>
    </row>
    <row r="50" spans="2:17" ht="12.75">
      <c r="B50" s="130" t="e">
        <f aca="true" t="shared" si="6" ref="B50:P50">IF(B53="36H",B26,IF(B53="37H",B27,IF(B53="38H",B28,IF(B53="39H",B29,IF(B53="40H",B30,IF(B53="41H",B31,B51))))))</f>
        <v>#DIV/0!</v>
      </c>
      <c r="C50" s="130" t="e">
        <f t="shared" si="6"/>
        <v>#DIV/0!</v>
      </c>
      <c r="D50" s="130" t="e">
        <f t="shared" si="6"/>
        <v>#DIV/0!</v>
      </c>
      <c r="E50" s="130" t="e">
        <f t="shared" si="6"/>
        <v>#DIV/0!</v>
      </c>
      <c r="F50" s="130" t="e">
        <f t="shared" si="6"/>
        <v>#DIV/0!</v>
      </c>
      <c r="G50" s="130" t="e">
        <f t="shared" si="6"/>
        <v>#DIV/0!</v>
      </c>
      <c r="H50" s="130" t="e">
        <f t="shared" si="6"/>
        <v>#DIV/0!</v>
      </c>
      <c r="I50" s="130" t="e">
        <f t="shared" si="6"/>
        <v>#DIV/0!</v>
      </c>
      <c r="J50" s="130" t="e">
        <f t="shared" si="6"/>
        <v>#DIV/0!</v>
      </c>
      <c r="K50" s="130" t="e">
        <f t="shared" si="6"/>
        <v>#DIV/0!</v>
      </c>
      <c r="L50" s="130" t="e">
        <f t="shared" si="6"/>
        <v>#DIV/0!</v>
      </c>
      <c r="M50" s="130" t="e">
        <f t="shared" si="6"/>
        <v>#DIV/0!</v>
      </c>
      <c r="N50" s="130" t="e">
        <f t="shared" si="6"/>
        <v>#DIV/0!</v>
      </c>
      <c r="O50" s="130" t="e">
        <f t="shared" si="6"/>
        <v>#DIV/0!</v>
      </c>
      <c r="P50" s="130" t="e">
        <f t="shared" si="6"/>
        <v>#DIV/0!</v>
      </c>
      <c r="Q50" s="159"/>
    </row>
    <row r="51" spans="2:17" ht="12.75">
      <c r="B51" s="130" t="e">
        <f aca="true" t="shared" si="7" ref="B51:P51">IF(B53="42H",B32,IF(B53="43H",B33,IF(B53="44H",B34,IF(B53="43J",B33,IF(B53="42K",B32,IF(B53="43K",B33,B52))))))</f>
        <v>#DIV/0!</v>
      </c>
      <c r="C51" s="130" t="e">
        <f t="shared" si="7"/>
        <v>#DIV/0!</v>
      </c>
      <c r="D51" s="130" t="e">
        <f t="shared" si="7"/>
        <v>#DIV/0!</v>
      </c>
      <c r="E51" s="130" t="e">
        <f t="shared" si="7"/>
        <v>#DIV/0!</v>
      </c>
      <c r="F51" s="130" t="e">
        <f t="shared" si="7"/>
        <v>#DIV/0!</v>
      </c>
      <c r="G51" s="130" t="e">
        <f t="shared" si="7"/>
        <v>#DIV/0!</v>
      </c>
      <c r="H51" s="130" t="e">
        <f t="shared" si="7"/>
        <v>#DIV/0!</v>
      </c>
      <c r="I51" s="130" t="e">
        <f t="shared" si="7"/>
        <v>#DIV/0!</v>
      </c>
      <c r="J51" s="130" t="e">
        <f t="shared" si="7"/>
        <v>#DIV/0!</v>
      </c>
      <c r="K51" s="130" t="e">
        <f t="shared" si="7"/>
        <v>#DIV/0!</v>
      </c>
      <c r="L51" s="130" t="e">
        <f t="shared" si="7"/>
        <v>#DIV/0!</v>
      </c>
      <c r="M51" s="130" t="e">
        <f t="shared" si="7"/>
        <v>#DIV/0!</v>
      </c>
      <c r="N51" s="130" t="e">
        <f t="shared" si="7"/>
        <v>#DIV/0!</v>
      </c>
      <c r="O51" s="130" t="e">
        <f t="shared" si="7"/>
        <v>#DIV/0!</v>
      </c>
      <c r="P51" s="130" t="e">
        <f t="shared" si="7"/>
        <v>#DIV/0!</v>
      </c>
      <c r="Q51" s="159"/>
    </row>
    <row r="52" spans="2:17" ht="12.75">
      <c r="B52" s="130" t="e">
        <f>IF(B53="44K",B34,IF(B53="45K",B35,IF(B53="46k",B36,IF(B53="47k",B37,IF(B53="48k",B38,"N/A")))))</f>
        <v>#DIV/0!</v>
      </c>
      <c r="C52" s="130" t="e">
        <f aca="true" t="shared" si="8" ref="C52:P52">IF(C53="44K",C34,IF(C53="45K",C35,IF(C53="K46",C36,IF(C53="K47",C37,IF(C53="K48",C38,"N/A")))))</f>
        <v>#DIV/0!</v>
      </c>
      <c r="D52" s="130" t="e">
        <f t="shared" si="8"/>
        <v>#DIV/0!</v>
      </c>
      <c r="E52" s="130" t="e">
        <f t="shared" si="8"/>
        <v>#DIV/0!</v>
      </c>
      <c r="F52" s="130" t="e">
        <f t="shared" si="8"/>
        <v>#DIV/0!</v>
      </c>
      <c r="G52" s="130" t="e">
        <f t="shared" si="8"/>
        <v>#DIV/0!</v>
      </c>
      <c r="H52" s="130" t="e">
        <f t="shared" si="8"/>
        <v>#DIV/0!</v>
      </c>
      <c r="I52" s="130" t="e">
        <f t="shared" si="8"/>
        <v>#DIV/0!</v>
      </c>
      <c r="J52" s="130" t="e">
        <f t="shared" si="8"/>
        <v>#DIV/0!</v>
      </c>
      <c r="K52" s="130" t="e">
        <f t="shared" si="8"/>
        <v>#DIV/0!</v>
      </c>
      <c r="L52" s="130" t="e">
        <f t="shared" si="8"/>
        <v>#DIV/0!</v>
      </c>
      <c r="M52" s="130" t="e">
        <f t="shared" si="8"/>
        <v>#DIV/0!</v>
      </c>
      <c r="N52" s="130" t="e">
        <f t="shared" si="8"/>
        <v>#DIV/0!</v>
      </c>
      <c r="O52" s="130" t="e">
        <f t="shared" si="8"/>
        <v>#DIV/0!</v>
      </c>
      <c r="P52" s="130" t="e">
        <f t="shared" si="8"/>
        <v>#DIV/0!</v>
      </c>
      <c r="Q52" s="159"/>
    </row>
    <row r="53" spans="2:17" ht="12.75">
      <c r="B53" s="130" t="e">
        <f>Evaluation!F51</f>
        <v>#DIV/0!</v>
      </c>
      <c r="C53" s="135" t="e">
        <f>Evaluation!F51</f>
        <v>#DIV/0!</v>
      </c>
      <c r="D53" s="135" t="e">
        <f>Evaluation!F51</f>
        <v>#DIV/0!</v>
      </c>
      <c r="E53" s="135" t="e">
        <f>Evaluation!F51</f>
        <v>#DIV/0!</v>
      </c>
      <c r="F53" s="135" t="e">
        <f>Evaluation!F51</f>
        <v>#DIV/0!</v>
      </c>
      <c r="G53" s="135" t="e">
        <f>Evaluation!F51</f>
        <v>#DIV/0!</v>
      </c>
      <c r="H53" s="135" t="e">
        <f>Evaluation!F51</f>
        <v>#DIV/0!</v>
      </c>
      <c r="I53" s="135" t="e">
        <f>Evaluation!F51</f>
        <v>#DIV/0!</v>
      </c>
      <c r="J53" s="135" t="e">
        <f>Evaluation!F51</f>
        <v>#DIV/0!</v>
      </c>
      <c r="K53" s="135" t="e">
        <f>Evaluation!F51</f>
        <v>#DIV/0!</v>
      </c>
      <c r="L53" s="135" t="e">
        <f>Evaluation!F51</f>
        <v>#DIV/0!</v>
      </c>
      <c r="M53" s="135" t="e">
        <f>Evaluation!F51</f>
        <v>#DIV/0!</v>
      </c>
      <c r="N53" s="135" t="e">
        <f>Evaluation!F51</f>
        <v>#DIV/0!</v>
      </c>
      <c r="O53" s="135" t="e">
        <f>Evaluation!F51</f>
        <v>#DIV/0!</v>
      </c>
      <c r="P53" s="135" t="e">
        <f>Evaluation!F51</f>
        <v>#DIV/0!</v>
      </c>
      <c r="Q53" s="159"/>
    </row>
    <row r="54" spans="3:17" ht="12.7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</sheetData>
  <sheetProtection sheet="1" objects="1" scenarios="1" selectLockedCells="1" selectUnlockedCells="1"/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Andrew</cp:lastModifiedBy>
  <dcterms:created xsi:type="dcterms:W3CDTF">2013-01-04T02:17:22Z</dcterms:created>
  <dcterms:modified xsi:type="dcterms:W3CDTF">2016-01-26T02:28:18Z</dcterms:modified>
  <cp:category/>
  <cp:version/>
  <cp:contentType/>
  <cp:contentStatus/>
</cp:coreProperties>
</file>