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7680" windowHeight="8712" activeTab="0"/>
  </bookViews>
  <sheets>
    <sheet name="Interim" sheetId="1" r:id="rId1"/>
    <sheet name="Sheet1" sheetId="2" r:id="rId2"/>
  </sheets>
  <definedNames>
    <definedName name="_xlnm.Print_Area" localSheetId="0">'Interim'!$B$2:$I$53</definedName>
  </definedNames>
  <calcPr fullCalcOnLoad="1"/>
</workbook>
</file>

<file path=xl/comments1.xml><?xml version="1.0" encoding="utf-8"?>
<comments xmlns="http://schemas.openxmlformats.org/spreadsheetml/2006/main">
  <authors>
    <author>John Scinto</author>
  </authors>
  <commentList>
    <comment ref="G44" authorId="0">
      <text>
        <r>
          <rPr>
            <sz val="9"/>
            <rFont val="Arial"/>
            <family val="2"/>
          </rPr>
          <t>Enter HRS:MIN (use colon)
Ex. 44:12</t>
        </r>
      </text>
    </comment>
  </commentList>
</comments>
</file>

<file path=xl/sharedStrings.xml><?xml version="1.0" encoding="utf-8"?>
<sst xmlns="http://schemas.openxmlformats.org/spreadsheetml/2006/main" count="113" uniqueCount="46">
  <si>
    <t>"Y/N"</t>
  </si>
  <si>
    <t># of boxes</t>
  </si>
  <si>
    <t>Regular boxes</t>
  </si>
  <si>
    <t>Central boxes</t>
  </si>
  <si>
    <t>Vol factor</t>
  </si>
  <si>
    <t>Total Weekly Dismounts</t>
  </si>
  <si>
    <t>Total Weekly Distance</t>
  </si>
  <si>
    <t>Route #</t>
  </si>
  <si>
    <t>Is this an Auxiliary route?</t>
  </si>
  <si>
    <t xml:space="preserve">Government vehicle assigned? </t>
  </si>
  <si>
    <r>
      <t xml:space="preserve">From: PS Form 4241-A </t>
    </r>
    <r>
      <rPr>
        <i/>
        <sz val="10"/>
        <rFont val="Arial"/>
        <family val="2"/>
      </rPr>
      <t>(Most recent PS Form 4241-A)</t>
    </r>
  </si>
  <si>
    <r>
      <t xml:space="preserve">Is this route classifed as an "L" route? </t>
    </r>
    <r>
      <rPr>
        <i/>
        <sz val="10"/>
        <rFont val="Arial"/>
        <family val="2"/>
      </rPr>
      <t>(Most recent PS Form 4241-A)</t>
    </r>
  </si>
  <si>
    <t>UNIT:</t>
  </si>
  <si>
    <r>
      <t xml:space="preserve">From: PS Form 4241-A </t>
    </r>
    <r>
      <rPr>
        <i/>
        <sz val="10"/>
        <rFont val="Arial"/>
        <family val="2"/>
      </rPr>
      <t>(Most recent Mail Count)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>"Y/N"</t>
    </r>
  </si>
  <si>
    <t>LOW OPTIONS</t>
  </si>
  <si>
    <t>HIGH OPTIONS</t>
  </si>
  <si>
    <t>H</t>
  </si>
  <si>
    <t>NONE</t>
  </si>
  <si>
    <t>AVAILABLE</t>
  </si>
  <si>
    <t>J</t>
  </si>
  <si>
    <t>K</t>
  </si>
  <si>
    <t>LOW:</t>
  </si>
  <si>
    <t>HIGH:</t>
  </si>
  <si>
    <r>
      <t xml:space="preserve">OFFICIAL MILES: </t>
    </r>
    <r>
      <rPr>
        <i/>
        <sz val="10"/>
        <rFont val="Arial"/>
        <family val="2"/>
      </rPr>
      <t>(most recent PS Form PS 4003)</t>
    </r>
  </si>
  <si>
    <t>BOXES: VOLUME FACTORS</t>
  </si>
  <si>
    <t>BOXES: STREET FACTORS</t>
  </si>
  <si>
    <r>
      <t>WITHDRAWAL TIME:</t>
    </r>
    <r>
      <rPr>
        <sz val="10"/>
        <rFont val="Arial"/>
        <family val="2"/>
      </rPr>
      <t xml:space="preserve"> </t>
    </r>
  </si>
  <si>
    <r>
      <t xml:space="preserve">PERSONAL &amp; MISCELLANEOUS OFFICE TIME </t>
    </r>
    <r>
      <rPr>
        <sz val="10"/>
        <rFont val="Arial"/>
        <family val="0"/>
      </rPr>
      <t>= (30 minutes)</t>
    </r>
  </si>
  <si>
    <r>
      <t>STAMP ALLOWANCE</t>
    </r>
    <r>
      <rPr>
        <sz val="10"/>
        <rFont val="Arial"/>
        <family val="0"/>
      </rPr>
      <t xml:space="preserve"> = (20 minutes)</t>
    </r>
  </si>
  <si>
    <r>
      <t>RELOAD / UNLOAD ALLOWANCE</t>
    </r>
    <r>
      <rPr>
        <sz val="10"/>
        <rFont val="Arial"/>
        <family val="0"/>
      </rPr>
      <t xml:space="preserve"> = (18 minutes)</t>
    </r>
  </si>
  <si>
    <t>LOCKED POUCHES: # OF LOCKED POUCHES</t>
  </si>
  <si>
    <r>
      <t>CBU / NDCBU</t>
    </r>
    <r>
      <rPr>
        <b/>
        <sz val="10"/>
        <rFont val="Arial"/>
        <family val="2"/>
      </rPr>
      <t>:</t>
    </r>
    <r>
      <rPr>
        <sz val="10"/>
        <rFont val="Arial"/>
        <family val="0"/>
      </rPr>
      <t xml:space="preserve"> COLLECTION COMPARTMENTS</t>
    </r>
  </si>
  <si>
    <r>
      <t>PARCEL LOCKERS:</t>
    </r>
    <r>
      <rPr>
        <sz val="8.5"/>
        <rFont val="Arial"/>
        <family val="2"/>
      </rPr>
      <t xml:space="preserve"> </t>
    </r>
    <r>
      <rPr>
        <sz val="10"/>
        <rFont val="Arial"/>
        <family val="2"/>
      </rPr>
      <t>COMPARTMENTS</t>
    </r>
  </si>
  <si>
    <t>DISMOUNT ALLOWANCE:</t>
  </si>
  <si>
    <r>
      <t>OTHER SUITABLE ALLOWANCE - (COL R)</t>
    </r>
    <r>
      <rPr>
        <sz val="10"/>
        <rFont val="Arial"/>
        <family val="0"/>
      </rPr>
      <t>:</t>
    </r>
  </si>
  <si>
    <r>
      <t>NEW STANDARD TIME:</t>
    </r>
    <r>
      <rPr>
        <sz val="9"/>
        <rFont val="Arial"/>
        <family val="2"/>
      </rPr>
      <t xml:space="preserve"> </t>
    </r>
    <r>
      <rPr>
        <sz val="10"/>
        <rFont val="Arial"/>
        <family val="2"/>
      </rPr>
      <t>(Hours:Min)</t>
    </r>
  </si>
  <si>
    <r>
      <t xml:space="preserve">NET CHANGE: </t>
    </r>
    <r>
      <rPr>
        <sz val="10"/>
        <rFont val="Arial"/>
        <family val="2"/>
      </rPr>
      <t>(Minutes)</t>
    </r>
  </si>
  <si>
    <r>
      <t>PREVIOUS STANDARD TIME:</t>
    </r>
    <r>
      <rPr>
        <sz val="10"/>
        <rFont val="Arial"/>
        <family val="2"/>
      </rPr>
      <t xml:space="preserve"> (Use </t>
    </r>
    <r>
      <rPr>
        <b/>
        <sz val="10"/>
        <rFont val="Arial"/>
        <family val="2"/>
      </rPr>
      <t>HRS:MIN</t>
    </r>
    <r>
      <rPr>
        <sz val="10"/>
        <rFont val="Arial"/>
        <family val="2"/>
      </rPr>
      <t xml:space="preserve"> Format)</t>
    </r>
  </si>
  <si>
    <t>ROUTE EVALUATION:</t>
  </si>
  <si>
    <t>COMPLETED BY:</t>
  </si>
  <si>
    <t>ZIP:</t>
  </si>
  <si>
    <t>Y</t>
  </si>
  <si>
    <t>N</t>
  </si>
  <si>
    <r>
      <rPr>
        <b/>
        <sz val="10"/>
        <rFont val="Arial"/>
        <family val="2"/>
      </rPr>
      <t>SCANNER (RETRIEVAL/SETUP/RETURN)</t>
    </r>
    <r>
      <rPr>
        <sz val="10"/>
        <rFont val="Arial"/>
        <family val="2"/>
      </rPr>
      <t xml:space="preserve"> = ( 6 minutes)</t>
    </r>
  </si>
  <si>
    <t>Route:</t>
  </si>
  <si>
    <r>
      <t xml:space="preserve">PS Form 4241-A </t>
    </r>
    <r>
      <rPr>
        <i/>
        <sz val="8"/>
        <rFont val="Arial"/>
        <family val="2"/>
      </rPr>
      <t>(Most recent mail count)( Weekly average)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</si>
</sst>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.00"/>
    <numFmt numFmtId="166" formatCode="00"/>
    <numFmt numFmtId="167" formatCode="000"/>
    <numFmt numFmtId="168" formatCode="[h]:mm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0"/>
    </font>
    <font>
      <sz val="10"/>
      <color indexed="9"/>
      <name val="Arial"/>
      <family val="0"/>
    </font>
    <font>
      <sz val="9"/>
      <name val="Arial"/>
      <family val="2"/>
    </font>
    <font>
      <sz val="8.5"/>
      <name val="Arial"/>
      <family val="2"/>
    </font>
    <font>
      <sz val="9"/>
      <color indexed="9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ck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2" fontId="0" fillId="33" borderId="10" xfId="0" applyNumberFormat="1" applyFill="1" applyBorder="1" applyAlignment="1" applyProtection="1">
      <alignment horizontal="center"/>
      <protection locked="0"/>
    </xf>
    <xf numFmtId="2" fontId="0" fillId="33" borderId="11" xfId="0" applyNumberForma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/>
      <protection locked="0"/>
    </xf>
    <xf numFmtId="167" fontId="0" fillId="33" borderId="11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1" fillId="0" borderId="10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2" fontId="0" fillId="0" borderId="0" xfId="0" applyNumberFormat="1" applyAlignment="1" applyProtection="1">
      <alignment horizontal="right"/>
      <protection/>
    </xf>
    <xf numFmtId="0" fontId="0" fillId="0" borderId="13" xfId="0" applyBorder="1" applyAlignment="1" applyProtection="1">
      <alignment/>
      <protection/>
    </xf>
    <xf numFmtId="2" fontId="0" fillId="0" borderId="14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2" fontId="0" fillId="0" borderId="17" xfId="0" applyNumberForma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2" fontId="1" fillId="0" borderId="10" xfId="0" applyNumberFormat="1" applyFont="1" applyBorder="1" applyAlignment="1" applyProtection="1">
      <alignment/>
      <protection/>
    </xf>
    <xf numFmtId="2" fontId="1" fillId="0" borderId="14" xfId="0" applyNumberFormat="1" applyFont="1" applyFill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166" fontId="1" fillId="0" borderId="0" xfId="0" applyNumberFormat="1" applyFont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13" xfId="0" applyFill="1" applyBorder="1" applyAlignment="1" applyProtection="1">
      <alignment/>
      <protection/>
    </xf>
    <xf numFmtId="2" fontId="1" fillId="0" borderId="14" xfId="0" applyNumberFormat="1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Continuous"/>
      <protection/>
    </xf>
    <xf numFmtId="0" fontId="0" fillId="0" borderId="0" xfId="0" applyFill="1" applyBorder="1" applyAlignment="1" applyProtection="1">
      <alignment horizontal="left"/>
      <protection/>
    </xf>
    <xf numFmtId="167" fontId="0" fillId="0" borderId="14" xfId="0" applyNumberFormat="1" applyFill="1" applyBorder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 horizontal="center"/>
      <protection/>
    </xf>
    <xf numFmtId="0" fontId="0" fillId="33" borderId="19" xfId="0" applyFill="1" applyBorder="1" applyAlignment="1" applyProtection="1">
      <alignment/>
      <protection/>
    </xf>
    <xf numFmtId="0" fontId="0" fillId="33" borderId="20" xfId="0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21" xfId="0" applyBorder="1" applyAlignment="1" applyProtection="1">
      <alignment/>
      <protection/>
    </xf>
    <xf numFmtId="2" fontId="1" fillId="0" borderId="10" xfId="0" applyNumberFormat="1" applyFont="1" applyFill="1" applyBorder="1" applyAlignment="1" applyProtection="1">
      <alignment/>
      <protection/>
    </xf>
    <xf numFmtId="2" fontId="0" fillId="0" borderId="0" xfId="0" applyNumberForma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 horizontal="right"/>
      <protection/>
    </xf>
    <xf numFmtId="0" fontId="1" fillId="0" borderId="23" xfId="0" applyFont="1" applyBorder="1" applyAlignment="1" applyProtection="1">
      <alignment horizontal="right"/>
      <protection/>
    </xf>
    <xf numFmtId="0" fontId="1" fillId="0" borderId="24" xfId="0" applyFont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1" fillId="0" borderId="26" xfId="0" applyFont="1" applyBorder="1" applyAlignment="1" applyProtection="1">
      <alignment/>
      <protection/>
    </xf>
    <xf numFmtId="168" fontId="0" fillId="33" borderId="27" xfId="0" applyNumberFormat="1" applyFill="1" applyBorder="1" applyAlignment="1" applyProtection="1">
      <alignment horizontal="center"/>
      <protection locked="0"/>
    </xf>
    <xf numFmtId="168" fontId="1" fillId="0" borderId="1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6" fillId="0" borderId="28" xfId="0" applyFont="1" applyBorder="1" applyAlignment="1" applyProtection="1">
      <alignment/>
      <protection/>
    </xf>
    <xf numFmtId="0" fontId="6" fillId="0" borderId="29" xfId="0" applyFont="1" applyBorder="1" applyAlignment="1" applyProtection="1">
      <alignment/>
      <protection/>
    </xf>
    <xf numFmtId="0" fontId="6" fillId="0" borderId="30" xfId="0" applyFont="1" applyBorder="1" applyAlignment="1" applyProtection="1">
      <alignment/>
      <protection/>
    </xf>
    <xf numFmtId="0" fontId="6" fillId="0" borderId="31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32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9" fillId="0" borderId="24" xfId="0" applyFont="1" applyBorder="1" applyAlignment="1" applyProtection="1">
      <alignment/>
      <protection/>
    </xf>
    <xf numFmtId="0" fontId="9" fillId="0" borderId="25" xfId="0" applyFont="1" applyBorder="1" applyAlignment="1" applyProtection="1">
      <alignment/>
      <protection/>
    </xf>
    <xf numFmtId="0" fontId="6" fillId="0" borderId="24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/>
      <protection/>
    </xf>
    <xf numFmtId="0" fontId="0" fillId="33" borderId="19" xfId="0" applyFill="1" applyBorder="1" applyAlignment="1" applyProtection="1">
      <alignment horizontal="center"/>
      <protection/>
    </xf>
    <xf numFmtId="0" fontId="10" fillId="33" borderId="19" xfId="0" applyFont="1" applyFill="1" applyBorder="1" applyAlignment="1" applyProtection="1">
      <alignment horizontal="left"/>
      <protection locked="0"/>
    </xf>
    <xf numFmtId="0" fontId="10" fillId="0" borderId="12" xfId="0" applyFont="1" applyBorder="1" applyAlignment="1" applyProtection="1">
      <alignment horizontal="right"/>
      <protection/>
    </xf>
    <xf numFmtId="167" fontId="10" fillId="33" borderId="20" xfId="0" applyNumberFormat="1" applyFont="1" applyFill="1" applyBorder="1" applyAlignment="1" applyProtection="1">
      <alignment horizontal="left"/>
      <protection locked="0"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2" fontId="0" fillId="0" borderId="34" xfId="0" applyNumberFormat="1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0" fillId="0" borderId="14" xfId="0" applyBorder="1" applyAlignment="1" applyProtection="1">
      <alignment horizontal="left"/>
      <protection/>
    </xf>
    <xf numFmtId="0" fontId="1" fillId="0" borderId="14" xfId="0" applyFont="1" applyBorder="1" applyAlignment="1" applyProtection="1">
      <alignment horizontal="right"/>
      <protection/>
    </xf>
    <xf numFmtId="2" fontId="0" fillId="0" borderId="16" xfId="0" applyNumberForma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0" fillId="0" borderId="37" xfId="0" applyFont="1" applyBorder="1" applyAlignment="1" applyProtection="1">
      <alignment/>
      <protection/>
    </xf>
    <xf numFmtId="2" fontId="1" fillId="0" borderId="38" xfId="0" applyNumberFormat="1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 val="0"/>
        <i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9"/>
  <sheetViews>
    <sheetView showGridLines="0" showRowColHeaders="0" showZeros="0" tabSelected="1" zoomScalePageLayoutView="0" workbookViewId="0" topLeftCell="A1">
      <selection activeCell="I4" sqref="I4"/>
    </sheetView>
  </sheetViews>
  <sheetFormatPr defaultColWidth="9.140625" defaultRowHeight="12.75"/>
  <cols>
    <col min="1" max="1" width="3.7109375" style="7" customWidth="1"/>
    <col min="2" max="2" width="11.7109375" style="7" customWidth="1"/>
    <col min="3" max="5" width="9.140625" style="7" customWidth="1"/>
    <col min="6" max="6" width="9.421875" style="7" customWidth="1"/>
    <col min="7" max="7" width="9.28125" style="7" customWidth="1"/>
    <col min="8" max="8" width="9.140625" style="7" customWidth="1"/>
    <col min="9" max="9" width="9.140625" style="8" customWidth="1"/>
    <col min="10" max="10" width="3.7109375" style="7" customWidth="1"/>
    <col min="11" max="11" width="9.28125" style="7" bestFit="1" customWidth="1"/>
    <col min="12" max="16384" width="9.140625" style="7" customWidth="1"/>
  </cols>
  <sheetData>
    <row r="1" spans="1:10" ht="13.5" thickBot="1">
      <c r="A1" s="72"/>
      <c r="B1" s="73"/>
      <c r="C1" s="73"/>
      <c r="D1" s="73"/>
      <c r="E1" s="73"/>
      <c r="F1" s="73"/>
      <c r="G1" s="73"/>
      <c r="H1" s="73"/>
      <c r="I1" s="74"/>
      <c r="J1" s="75"/>
    </row>
    <row r="2" spans="1:10" ht="19.5" customHeight="1" thickBot="1">
      <c r="A2" s="13"/>
      <c r="B2" s="70" t="s">
        <v>12</v>
      </c>
      <c r="C2" s="69"/>
      <c r="D2" s="68"/>
      <c r="E2" s="36"/>
      <c r="F2" s="70" t="s">
        <v>40</v>
      </c>
      <c r="G2" s="69"/>
      <c r="H2" s="70" t="s">
        <v>44</v>
      </c>
      <c r="I2" s="71"/>
      <c r="J2" s="24"/>
    </row>
    <row r="3" spans="1:10" ht="13.5" thickBot="1">
      <c r="A3" s="13"/>
      <c r="B3" s="29"/>
      <c r="C3" s="33"/>
      <c r="D3" s="11"/>
      <c r="E3" s="27"/>
      <c r="F3" s="28"/>
      <c r="G3" s="11"/>
      <c r="H3" s="28"/>
      <c r="I3" s="34"/>
      <c r="J3" s="24"/>
    </row>
    <row r="4" spans="1:10" ht="13.5" thickBot="1">
      <c r="A4" s="13"/>
      <c r="B4" s="13" t="s">
        <v>11</v>
      </c>
      <c r="C4" s="1"/>
      <c r="D4" s="1"/>
      <c r="E4" s="1"/>
      <c r="F4" s="1"/>
      <c r="G4" s="1"/>
      <c r="H4" s="41" t="s">
        <v>0</v>
      </c>
      <c r="I4" s="2"/>
      <c r="J4" s="24"/>
    </row>
    <row r="5" spans="1:22" ht="13.5" thickBot="1">
      <c r="A5" s="13"/>
      <c r="B5" s="13" t="s">
        <v>8</v>
      </c>
      <c r="C5" s="1"/>
      <c r="D5" s="1"/>
      <c r="E5" s="1"/>
      <c r="F5" s="42" t="s">
        <v>0</v>
      </c>
      <c r="G5" s="26" t="s">
        <v>42</v>
      </c>
      <c r="H5" s="1"/>
      <c r="I5" s="14"/>
      <c r="J5" s="24"/>
      <c r="U5" s="31">
        <f>IF(V5&gt;=30,V5,30)</f>
        <v>30</v>
      </c>
      <c r="V5" s="31">
        <f>0.27*G8+24</f>
        <v>24</v>
      </c>
    </row>
    <row r="6" spans="1:10" ht="13.5" thickBot="1">
      <c r="A6" s="13"/>
      <c r="B6" s="13" t="s">
        <v>9</v>
      </c>
      <c r="C6" s="1"/>
      <c r="D6" s="1"/>
      <c r="E6" s="1"/>
      <c r="F6" s="42" t="s">
        <v>0</v>
      </c>
      <c r="G6" s="3" t="s">
        <v>41</v>
      </c>
      <c r="H6" s="32"/>
      <c r="I6" s="9">
        <f>IF(I2=0,0,IF(G6="Y",U5,0))</f>
        <v>0</v>
      </c>
      <c r="J6" s="24"/>
    </row>
    <row r="7" spans="1:10" ht="13.5" thickBot="1">
      <c r="A7" s="13"/>
      <c r="B7" s="13"/>
      <c r="C7" s="1"/>
      <c r="D7" s="1"/>
      <c r="E7" s="15"/>
      <c r="F7" s="1"/>
      <c r="G7" s="1"/>
      <c r="H7" s="1"/>
      <c r="I7" s="30"/>
      <c r="J7" s="24"/>
    </row>
    <row r="8" spans="1:10" ht="13.5" thickBot="1">
      <c r="A8" s="13"/>
      <c r="B8" s="39" t="s">
        <v>23</v>
      </c>
      <c r="C8" s="1"/>
      <c r="D8" s="1"/>
      <c r="E8" s="1"/>
      <c r="F8" s="1"/>
      <c r="G8" s="3"/>
      <c r="H8" s="1"/>
      <c r="I8" s="9">
        <f>G8*12</f>
        <v>0</v>
      </c>
      <c r="J8" s="76"/>
    </row>
    <row r="9" spans="1:10" ht="12.75">
      <c r="A9" s="13"/>
      <c r="B9" s="13"/>
      <c r="C9" s="1"/>
      <c r="D9" s="1"/>
      <c r="E9" s="1"/>
      <c r="F9" s="1"/>
      <c r="G9" s="1"/>
      <c r="H9" s="1"/>
      <c r="I9" s="24"/>
      <c r="J9" s="24"/>
    </row>
    <row r="10" spans="1:10" ht="12.75">
      <c r="A10" s="13"/>
      <c r="B10" s="39" t="s">
        <v>24</v>
      </c>
      <c r="C10" s="1"/>
      <c r="D10" s="1"/>
      <c r="E10" s="1"/>
      <c r="F10" s="1"/>
      <c r="G10" s="1"/>
      <c r="H10" s="1"/>
      <c r="I10" s="14"/>
      <c r="J10" s="24"/>
    </row>
    <row r="11" spans="1:10" ht="12.75">
      <c r="A11" s="13"/>
      <c r="B11" s="13" t="s">
        <v>10</v>
      </c>
      <c r="C11" s="1"/>
      <c r="D11" s="1"/>
      <c r="E11" s="1"/>
      <c r="F11" s="1"/>
      <c r="G11" s="1"/>
      <c r="H11" s="1"/>
      <c r="I11" s="14"/>
      <c r="J11" s="24"/>
    </row>
    <row r="12" spans="1:10" ht="5.25" customHeight="1" thickBot="1">
      <c r="A12" s="13"/>
      <c r="B12" s="13"/>
      <c r="C12" s="1"/>
      <c r="D12" s="1"/>
      <c r="E12" s="1"/>
      <c r="F12" s="1"/>
      <c r="G12" s="1"/>
      <c r="H12" s="1"/>
      <c r="I12" s="14"/>
      <c r="J12" s="24"/>
    </row>
    <row r="13" spans="1:10" ht="13.5" thickBot="1">
      <c r="A13" s="13"/>
      <c r="B13" s="13" t="s">
        <v>7</v>
      </c>
      <c r="C13" s="6"/>
      <c r="D13" s="1" t="s">
        <v>4</v>
      </c>
      <c r="E13" s="3"/>
      <c r="F13" s="1" t="s">
        <v>1</v>
      </c>
      <c r="G13" s="4"/>
      <c r="H13" s="1"/>
      <c r="I13" s="9">
        <f>E13*G13</f>
        <v>0</v>
      </c>
      <c r="J13" s="24"/>
    </row>
    <row r="14" spans="1:10" ht="13.5" thickBot="1">
      <c r="A14" s="13"/>
      <c r="B14" s="13" t="s">
        <v>7</v>
      </c>
      <c r="C14" s="6"/>
      <c r="D14" s="1" t="s">
        <v>4</v>
      </c>
      <c r="E14" s="3"/>
      <c r="F14" s="1" t="s">
        <v>1</v>
      </c>
      <c r="G14" s="4"/>
      <c r="H14" s="1"/>
      <c r="I14" s="9">
        <f>E14*G14</f>
        <v>0</v>
      </c>
      <c r="J14" s="24"/>
    </row>
    <row r="15" spans="1:10" ht="13.5" thickBot="1">
      <c r="A15" s="13"/>
      <c r="B15" s="13" t="s">
        <v>7</v>
      </c>
      <c r="C15" s="6"/>
      <c r="D15" s="1" t="s">
        <v>4</v>
      </c>
      <c r="E15" s="3"/>
      <c r="F15" s="1" t="s">
        <v>1</v>
      </c>
      <c r="G15" s="4"/>
      <c r="H15" s="1"/>
      <c r="I15" s="9">
        <f>E15*G15</f>
        <v>0</v>
      </c>
      <c r="J15" s="24"/>
    </row>
    <row r="16" spans="1:10" ht="13.5" thickBot="1">
      <c r="A16" s="13"/>
      <c r="B16" s="13" t="s">
        <v>7</v>
      </c>
      <c r="C16" s="6"/>
      <c r="D16" s="1" t="s">
        <v>4</v>
      </c>
      <c r="E16" s="3"/>
      <c r="F16" s="1" t="s">
        <v>1</v>
      </c>
      <c r="G16" s="4"/>
      <c r="H16" s="1"/>
      <c r="I16" s="9">
        <f>E16*G16</f>
        <v>0</v>
      </c>
      <c r="J16" s="24"/>
    </row>
    <row r="17" spans="1:10" ht="13.5" thickBot="1">
      <c r="A17" s="13"/>
      <c r="B17" s="13" t="s">
        <v>7</v>
      </c>
      <c r="C17" s="6"/>
      <c r="D17" s="1" t="s">
        <v>4</v>
      </c>
      <c r="E17" s="3"/>
      <c r="F17" s="1" t="s">
        <v>1</v>
      </c>
      <c r="G17" s="4"/>
      <c r="H17" s="1"/>
      <c r="I17" s="9">
        <f>E17*G17</f>
        <v>0</v>
      </c>
      <c r="J17" s="24"/>
    </row>
    <row r="18" spans="1:10" ht="12.75">
      <c r="A18" s="13"/>
      <c r="B18" s="13"/>
      <c r="C18" s="1"/>
      <c r="D18" s="1"/>
      <c r="E18" s="1"/>
      <c r="F18" s="1"/>
      <c r="G18" s="1"/>
      <c r="H18" s="1"/>
      <c r="I18" s="14"/>
      <c r="J18" s="24"/>
    </row>
    <row r="19" spans="1:10" ht="13.5" thickBot="1">
      <c r="A19" s="13"/>
      <c r="B19" s="39" t="s">
        <v>25</v>
      </c>
      <c r="C19" s="1"/>
      <c r="D19" s="1"/>
      <c r="E19" s="1"/>
      <c r="F19" s="1"/>
      <c r="G19" s="1"/>
      <c r="H19" s="1"/>
      <c r="I19" s="14"/>
      <c r="J19" s="24"/>
    </row>
    <row r="20" spans="1:10" ht="13.5" thickBot="1">
      <c r="A20" s="13"/>
      <c r="B20" s="13"/>
      <c r="C20" s="1" t="s">
        <v>2</v>
      </c>
      <c r="D20" s="1"/>
      <c r="E20" s="1"/>
      <c r="F20" s="1"/>
      <c r="G20" s="4"/>
      <c r="H20" s="1"/>
      <c r="I20" s="9">
        <f>IF(I4="Y",G20*1.82,G20*2)</f>
        <v>0</v>
      </c>
      <c r="J20" s="24"/>
    </row>
    <row r="21" spans="1:10" ht="13.5" thickBot="1">
      <c r="A21" s="13"/>
      <c r="B21" s="13"/>
      <c r="C21" s="1" t="s">
        <v>3</v>
      </c>
      <c r="D21" s="1"/>
      <c r="E21" s="1"/>
      <c r="F21" s="1"/>
      <c r="G21" s="4"/>
      <c r="H21" s="1"/>
      <c r="I21" s="9">
        <f>G21</f>
        <v>0</v>
      </c>
      <c r="J21" s="24"/>
    </row>
    <row r="22" spans="1:10" ht="12.75">
      <c r="A22" s="13"/>
      <c r="B22" s="13"/>
      <c r="C22" s="1"/>
      <c r="D22" s="1"/>
      <c r="E22" s="16" t="str">
        <f>IF(SUM(G13:G17)=SUM(G20:G21)," ","ERROR IN NUMBER OF BOXES !")</f>
        <v> </v>
      </c>
      <c r="F22" s="1"/>
      <c r="G22" s="1"/>
      <c r="H22" s="1"/>
      <c r="I22" s="14"/>
      <c r="J22" s="24"/>
    </row>
    <row r="23" spans="1:10" ht="13.5" thickBot="1">
      <c r="A23" s="13"/>
      <c r="B23" s="39" t="s">
        <v>26</v>
      </c>
      <c r="C23" s="1"/>
      <c r="D23" s="1"/>
      <c r="E23" s="1"/>
      <c r="F23" s="1"/>
      <c r="G23" s="1"/>
      <c r="H23" s="1"/>
      <c r="I23" s="24"/>
      <c r="J23" s="24"/>
    </row>
    <row r="24" spans="1:10" ht="13.5" thickBot="1">
      <c r="A24" s="13"/>
      <c r="B24" s="40" t="s">
        <v>13</v>
      </c>
      <c r="C24" s="1"/>
      <c r="D24" s="1"/>
      <c r="E24" s="1"/>
      <c r="F24" s="1"/>
      <c r="G24" s="4" t="s">
        <v>42</v>
      </c>
      <c r="H24" s="1"/>
      <c r="I24" s="9">
        <f>IF(G24="Y",30,0)</f>
        <v>0</v>
      </c>
      <c r="J24" s="24"/>
    </row>
    <row r="25" spans="1:10" ht="13.5" thickBot="1">
      <c r="A25" s="13"/>
      <c r="B25" s="40"/>
      <c r="C25" s="1"/>
      <c r="D25" s="1"/>
      <c r="E25" s="1"/>
      <c r="F25" s="1"/>
      <c r="G25" s="11"/>
      <c r="H25" s="1"/>
      <c r="I25" s="30"/>
      <c r="J25" s="24"/>
    </row>
    <row r="26" spans="1:10" ht="13.5" thickBot="1">
      <c r="A26" s="13"/>
      <c r="B26" s="39" t="s">
        <v>27</v>
      </c>
      <c r="C26" s="1"/>
      <c r="D26" s="1"/>
      <c r="E26" s="1"/>
      <c r="F26" s="1"/>
      <c r="G26" s="15"/>
      <c r="H26" s="1"/>
      <c r="I26" s="9">
        <f>IF(I2=0,0,30)</f>
        <v>0</v>
      </c>
      <c r="J26" s="24"/>
    </row>
    <row r="27" spans="1:10" ht="13.5" thickBot="1">
      <c r="A27" s="13"/>
      <c r="B27" s="39" t="s">
        <v>28</v>
      </c>
      <c r="C27" s="1"/>
      <c r="D27" s="1"/>
      <c r="E27" s="1"/>
      <c r="F27" s="1"/>
      <c r="G27" s="11"/>
      <c r="H27" s="1"/>
      <c r="I27" s="9">
        <f>IF(I2=0,0,20)</f>
        <v>0</v>
      </c>
      <c r="J27" s="24"/>
    </row>
    <row r="28" spans="1:10" ht="13.5" thickBot="1">
      <c r="A28" s="13"/>
      <c r="B28" s="39" t="s">
        <v>29</v>
      </c>
      <c r="C28" s="1"/>
      <c r="D28" s="1"/>
      <c r="E28" s="1"/>
      <c r="F28" s="1"/>
      <c r="G28" s="15"/>
      <c r="H28" s="1"/>
      <c r="I28" s="22">
        <f>IF(I2=0,0,18)</f>
        <v>0</v>
      </c>
      <c r="J28" s="24"/>
    </row>
    <row r="29" spans="1:10" ht="13.5" thickBot="1">
      <c r="A29" s="13"/>
      <c r="B29" s="81" t="s">
        <v>43</v>
      </c>
      <c r="C29" s="80"/>
      <c r="D29" s="80"/>
      <c r="E29" s="1"/>
      <c r="F29" s="1"/>
      <c r="G29" s="15"/>
      <c r="H29" s="1"/>
      <c r="I29" s="82">
        <f>IF(I2=0,0,6)</f>
        <v>0</v>
      </c>
      <c r="J29" s="24"/>
    </row>
    <row r="30" spans="1:10" ht="14.25" thickBot="1" thickTop="1">
      <c r="A30" s="13"/>
      <c r="B30" s="39" t="s">
        <v>30</v>
      </c>
      <c r="C30" s="1"/>
      <c r="D30" s="1"/>
      <c r="E30" s="1"/>
      <c r="F30" s="1"/>
      <c r="G30" s="4">
        <v>0</v>
      </c>
      <c r="H30" s="1"/>
      <c r="I30" s="9">
        <f>G30*30</f>
        <v>0</v>
      </c>
      <c r="J30" s="24"/>
    </row>
    <row r="31" spans="1:10" ht="13.5" thickBot="1">
      <c r="A31" s="13"/>
      <c r="B31" s="13"/>
      <c r="C31" s="1"/>
      <c r="D31" s="1"/>
      <c r="E31" s="1"/>
      <c r="F31" s="1"/>
      <c r="G31" s="15"/>
      <c r="H31" s="1"/>
      <c r="I31" s="14"/>
      <c r="J31" s="24"/>
    </row>
    <row r="32" spans="1:10" ht="13.5" thickBot="1">
      <c r="A32" s="13"/>
      <c r="B32" s="39" t="s">
        <v>31</v>
      </c>
      <c r="C32" s="1"/>
      <c r="D32" s="1"/>
      <c r="E32" s="1"/>
      <c r="F32" s="1"/>
      <c r="G32" s="4"/>
      <c r="H32" s="1"/>
      <c r="I32" s="9">
        <f>G32</f>
        <v>0</v>
      </c>
      <c r="J32" s="24"/>
    </row>
    <row r="33" spans="1:10" ht="13.5" thickBot="1">
      <c r="A33" s="13"/>
      <c r="B33" s="39" t="s">
        <v>32</v>
      </c>
      <c r="C33" s="1"/>
      <c r="D33" s="1"/>
      <c r="E33" s="1"/>
      <c r="F33" s="1"/>
      <c r="G33" s="4"/>
      <c r="H33" s="1"/>
      <c r="I33" s="9">
        <f>G33*2</f>
        <v>0</v>
      </c>
      <c r="J33" s="24"/>
    </row>
    <row r="34" spans="1:10" ht="12.75">
      <c r="A34" s="13"/>
      <c r="B34" s="13"/>
      <c r="C34" s="1"/>
      <c r="D34" s="1"/>
      <c r="E34" s="1"/>
      <c r="F34" s="1"/>
      <c r="G34" s="15"/>
      <c r="H34" s="1"/>
      <c r="I34" s="14"/>
      <c r="J34" s="24"/>
    </row>
    <row r="35" spans="1:15" ht="13.5" thickBot="1">
      <c r="A35" s="13"/>
      <c r="B35" s="39" t="s">
        <v>33</v>
      </c>
      <c r="C35" s="1"/>
      <c r="D35" s="1"/>
      <c r="E35" s="1"/>
      <c r="F35" s="1"/>
      <c r="G35" s="15"/>
      <c r="H35" s="1"/>
      <c r="I35" s="14"/>
      <c r="J35" s="24"/>
      <c r="O35" s="8"/>
    </row>
    <row r="36" spans="1:10" ht="13.5" thickBot="1">
      <c r="A36" s="13"/>
      <c r="B36" s="13"/>
      <c r="C36" s="21" t="s">
        <v>5</v>
      </c>
      <c r="D36" s="1"/>
      <c r="E36" s="1"/>
      <c r="F36" s="1"/>
      <c r="G36" s="4"/>
      <c r="H36" s="1"/>
      <c r="I36" s="9">
        <f>G36*0.1</f>
        <v>0</v>
      </c>
      <c r="J36" s="24"/>
    </row>
    <row r="37" spans="1:10" ht="13.5" thickBot="1">
      <c r="A37" s="13"/>
      <c r="B37" s="13"/>
      <c r="C37" s="1" t="s">
        <v>6</v>
      </c>
      <c r="D37" s="1"/>
      <c r="E37" s="1"/>
      <c r="F37" s="1"/>
      <c r="G37" s="4"/>
      <c r="H37" s="1"/>
      <c r="I37" s="22">
        <f>G37*0.00429</f>
        <v>0</v>
      </c>
      <c r="J37" s="24"/>
    </row>
    <row r="38" spans="1:15" ht="12.75">
      <c r="A38" s="13"/>
      <c r="B38" s="13"/>
      <c r="C38" s="1"/>
      <c r="D38" s="1"/>
      <c r="E38" s="1"/>
      <c r="F38" s="1"/>
      <c r="G38" s="1"/>
      <c r="H38" s="1"/>
      <c r="I38" s="14"/>
      <c r="J38" s="24"/>
      <c r="O38" s="12"/>
    </row>
    <row r="39" spans="1:10" ht="13.5" thickBot="1">
      <c r="A39" s="13"/>
      <c r="B39" s="39" t="s">
        <v>34</v>
      </c>
      <c r="C39" s="1"/>
      <c r="D39" s="1"/>
      <c r="E39" s="1"/>
      <c r="F39" s="1"/>
      <c r="G39" s="1"/>
      <c r="H39" s="1"/>
      <c r="I39" s="24"/>
      <c r="J39" s="24"/>
    </row>
    <row r="40" spans="1:10" ht="13.5" thickBot="1">
      <c r="A40" s="13"/>
      <c r="B40" s="40" t="s">
        <v>45</v>
      </c>
      <c r="C40" s="1"/>
      <c r="D40" s="1"/>
      <c r="E40" s="1"/>
      <c r="F40" s="1"/>
      <c r="G40" s="3"/>
      <c r="H40" s="1"/>
      <c r="I40" s="9">
        <f>G40</f>
        <v>0</v>
      </c>
      <c r="J40" s="24"/>
    </row>
    <row r="41" spans="1:10" ht="12.75">
      <c r="A41" s="13"/>
      <c r="B41" s="13"/>
      <c r="C41" s="1"/>
      <c r="D41" s="1"/>
      <c r="E41" s="1"/>
      <c r="F41" s="1"/>
      <c r="G41" s="1"/>
      <c r="H41" s="35"/>
      <c r="I41" s="23"/>
      <c r="J41" s="24"/>
    </row>
    <row r="42" spans="1:10" ht="13.5" thickBot="1">
      <c r="A42" s="13"/>
      <c r="B42" s="13"/>
      <c r="C42" s="1"/>
      <c r="D42" s="1"/>
      <c r="E42" s="1"/>
      <c r="F42" s="42"/>
      <c r="G42" s="42"/>
      <c r="H42" s="35"/>
      <c r="I42" s="23"/>
      <c r="J42" s="24"/>
    </row>
    <row r="43" spans="1:10" ht="13.5" thickBot="1">
      <c r="A43" s="13"/>
      <c r="B43" s="39" t="s">
        <v>35</v>
      </c>
      <c r="C43" s="1"/>
      <c r="D43" s="1"/>
      <c r="E43" s="1"/>
      <c r="F43" s="25"/>
      <c r="G43" s="53">
        <f>(I43/60)/24</f>
        <v>0</v>
      </c>
      <c r="H43" s="17"/>
      <c r="I43" s="9">
        <f>SUM(I6:I42)</f>
        <v>0</v>
      </c>
      <c r="J43" s="24"/>
    </row>
    <row r="44" spans="1:10" ht="13.5" thickBot="1">
      <c r="A44" s="13"/>
      <c r="B44" s="39" t="s">
        <v>37</v>
      </c>
      <c r="C44" s="1"/>
      <c r="D44" s="1"/>
      <c r="E44" s="1"/>
      <c r="F44" s="11"/>
      <c r="G44" s="52"/>
      <c r="H44" s="1"/>
      <c r="I44" s="44">
        <f>(G44*60)*24</f>
        <v>0</v>
      </c>
      <c r="J44" s="24"/>
    </row>
    <row r="45" spans="1:11" ht="13.5" thickBot="1">
      <c r="A45" s="13"/>
      <c r="B45" s="39" t="s">
        <v>36</v>
      </c>
      <c r="C45" s="1"/>
      <c r="D45" s="1"/>
      <c r="E45" s="1"/>
      <c r="F45" s="15"/>
      <c r="G45" s="45"/>
      <c r="H45" s="1"/>
      <c r="I45" s="9">
        <f>I43-I44</f>
        <v>0</v>
      </c>
      <c r="J45" s="77"/>
      <c r="K45" s="10"/>
    </row>
    <row r="46" spans="1:10" ht="12.75">
      <c r="A46" s="13"/>
      <c r="B46" s="13"/>
      <c r="C46" s="38"/>
      <c r="D46" s="1"/>
      <c r="E46" s="1"/>
      <c r="F46" s="1"/>
      <c r="G46" s="1"/>
      <c r="H46" s="1"/>
      <c r="I46" s="14"/>
      <c r="J46" s="24"/>
    </row>
    <row r="47" spans="1:10" ht="12.75">
      <c r="A47" s="13"/>
      <c r="B47" s="39" t="s">
        <v>38</v>
      </c>
      <c r="C47" s="1"/>
      <c r="D47" s="47" t="s">
        <v>21</v>
      </c>
      <c r="E47" s="47">
        <f>IF(B103&lt;12,0,IF(I2=0,0,VLOOKUP(B103,B105:D149,2)))</f>
        <v>0</v>
      </c>
      <c r="F47" s="51">
        <f>IF(B103&lt;12,0,IF(I2=0,0,IF(G5="Y","A",VLOOKUP(B103,B105:D149,3))))</f>
        <v>0</v>
      </c>
      <c r="G47" s="43"/>
      <c r="H47" s="1"/>
      <c r="I47" s="14"/>
      <c r="J47" s="24"/>
    </row>
    <row r="48" spans="1:10" ht="12.75">
      <c r="A48" s="13"/>
      <c r="B48" s="13"/>
      <c r="C48" s="38"/>
      <c r="D48" s="47" t="s">
        <v>22</v>
      </c>
      <c r="E48" s="48">
        <f>IF(B103&lt;12,0,IF(I2=0,0,IF(G5="A","N/A",VLOOKUP(B103,E105:G113,2))))</f>
        <v>0</v>
      </c>
      <c r="F48" s="49">
        <f>IF(B103&lt;12,0,IF(I2=0,0,IF(G5="A","N/A",VLOOKUP(B103,E105:G113,3))))</f>
        <v>0</v>
      </c>
      <c r="G48" s="50"/>
      <c r="H48" s="1"/>
      <c r="I48" s="14"/>
      <c r="J48" s="24"/>
    </row>
    <row r="49" spans="1:10" ht="12.75">
      <c r="A49" s="13"/>
      <c r="B49" s="13"/>
      <c r="C49" s="38"/>
      <c r="D49" s="41"/>
      <c r="E49" s="41"/>
      <c r="F49" s="46"/>
      <c r="G49" s="1"/>
      <c r="H49" s="1"/>
      <c r="I49" s="14"/>
      <c r="J49" s="24"/>
    </row>
    <row r="50" spans="1:10" ht="12.75">
      <c r="A50" s="13"/>
      <c r="B50" s="13"/>
      <c r="C50" s="1"/>
      <c r="D50" s="54">
        <f>IF(B103=0,0,IF(B103&lt;12,"Note: Standard Hours are less than 12.00",0))</f>
        <v>0</v>
      </c>
      <c r="E50" s="41"/>
      <c r="F50" s="46"/>
      <c r="G50" s="1"/>
      <c r="H50" s="1"/>
      <c r="I50" s="14"/>
      <c r="J50" s="24"/>
    </row>
    <row r="51" spans="1:10" ht="13.5" thickBot="1">
      <c r="A51" s="13"/>
      <c r="B51" s="13"/>
      <c r="C51" s="38"/>
      <c r="D51" s="1"/>
      <c r="E51" s="1"/>
      <c r="F51" s="1"/>
      <c r="G51" s="1"/>
      <c r="H51" s="1"/>
      <c r="I51" s="14"/>
      <c r="J51" s="24"/>
    </row>
    <row r="52" spans="1:10" ht="13.5" thickBot="1">
      <c r="A52" s="13"/>
      <c r="B52" s="39" t="s">
        <v>39</v>
      </c>
      <c r="C52" s="1"/>
      <c r="D52" s="5"/>
      <c r="E52" s="36"/>
      <c r="F52" s="36"/>
      <c r="G52" s="37"/>
      <c r="H52" s="1"/>
      <c r="I52" s="14"/>
      <c r="J52" s="24"/>
    </row>
    <row r="53" spans="1:10" ht="13.5" thickBot="1">
      <c r="A53" s="13"/>
      <c r="B53" s="18"/>
      <c r="C53" s="19"/>
      <c r="D53" s="19"/>
      <c r="E53" s="19"/>
      <c r="F53" s="19"/>
      <c r="G53" s="19"/>
      <c r="H53" s="19"/>
      <c r="I53" s="20"/>
      <c r="J53" s="24"/>
    </row>
    <row r="54" spans="1:10" ht="13.5" thickBot="1">
      <c r="A54" s="18"/>
      <c r="B54" s="19"/>
      <c r="C54" s="19"/>
      <c r="D54" s="19"/>
      <c r="E54" s="19"/>
      <c r="F54" s="19"/>
      <c r="G54" s="19"/>
      <c r="H54" s="19"/>
      <c r="I54" s="78"/>
      <c r="J54" s="79"/>
    </row>
    <row r="103" spans="2:7" ht="12.75">
      <c r="B103" s="55">
        <f>I43/60</f>
        <v>0</v>
      </c>
      <c r="C103" s="56"/>
      <c r="D103" s="57"/>
      <c r="E103" s="55"/>
      <c r="F103" s="56"/>
      <c r="G103" s="57"/>
    </row>
    <row r="104" spans="2:7" ht="12.75">
      <c r="B104" s="58" t="s">
        <v>14</v>
      </c>
      <c r="C104" s="59"/>
      <c r="D104" s="60"/>
      <c r="E104" s="58" t="s">
        <v>15</v>
      </c>
      <c r="F104" s="59"/>
      <c r="G104" s="60"/>
    </row>
    <row r="105" spans="2:7" ht="12.75">
      <c r="B105" s="58">
        <v>12</v>
      </c>
      <c r="C105" s="59">
        <v>12</v>
      </c>
      <c r="D105" s="60" t="s">
        <v>16</v>
      </c>
      <c r="E105" s="58">
        <v>12</v>
      </c>
      <c r="F105" s="61" t="s">
        <v>17</v>
      </c>
      <c r="G105" s="62" t="s">
        <v>18</v>
      </c>
    </row>
    <row r="106" spans="2:7" ht="12.75">
      <c r="B106" s="58">
        <v>12.5</v>
      </c>
      <c r="C106" s="59">
        <v>13</v>
      </c>
      <c r="D106" s="60" t="s">
        <v>16</v>
      </c>
      <c r="E106" s="58">
        <v>44.18</v>
      </c>
      <c r="F106" s="59">
        <v>44</v>
      </c>
      <c r="G106" s="60" t="s">
        <v>16</v>
      </c>
    </row>
    <row r="107" spans="2:7" ht="12.75">
      <c r="B107" s="58">
        <v>13.5</v>
      </c>
      <c r="C107" s="59">
        <v>14</v>
      </c>
      <c r="D107" s="60" t="s">
        <v>16</v>
      </c>
      <c r="E107" s="58">
        <v>44.5</v>
      </c>
      <c r="F107" s="59">
        <v>45</v>
      </c>
      <c r="G107" s="60" t="s">
        <v>16</v>
      </c>
    </row>
    <row r="108" spans="2:7" ht="12.75">
      <c r="B108" s="58">
        <v>14.5</v>
      </c>
      <c r="C108" s="59">
        <v>15</v>
      </c>
      <c r="D108" s="60" t="s">
        <v>16</v>
      </c>
      <c r="E108" s="58">
        <v>45.5</v>
      </c>
      <c r="F108" s="59">
        <v>46</v>
      </c>
      <c r="G108" s="60" t="s">
        <v>16</v>
      </c>
    </row>
    <row r="109" spans="2:7" ht="12.75">
      <c r="B109" s="58">
        <v>15.5</v>
      </c>
      <c r="C109" s="59">
        <v>16</v>
      </c>
      <c r="D109" s="60" t="s">
        <v>16</v>
      </c>
      <c r="E109" s="58">
        <v>46.5</v>
      </c>
      <c r="F109" s="61" t="s">
        <v>17</v>
      </c>
      <c r="G109" s="62" t="s">
        <v>18</v>
      </c>
    </row>
    <row r="110" spans="2:7" ht="12.75">
      <c r="B110" s="58">
        <v>16.5</v>
      </c>
      <c r="C110" s="59">
        <v>17</v>
      </c>
      <c r="D110" s="60" t="s">
        <v>16</v>
      </c>
      <c r="E110" s="58">
        <v>47.4</v>
      </c>
      <c r="F110" s="59">
        <v>44</v>
      </c>
      <c r="G110" s="60" t="s">
        <v>19</v>
      </c>
    </row>
    <row r="111" spans="2:7" ht="12.75">
      <c r="B111" s="58">
        <v>17.5</v>
      </c>
      <c r="C111" s="59">
        <v>18</v>
      </c>
      <c r="D111" s="60" t="s">
        <v>16</v>
      </c>
      <c r="E111" s="58">
        <v>48.55</v>
      </c>
      <c r="F111" s="59">
        <v>45</v>
      </c>
      <c r="G111" s="60" t="s">
        <v>19</v>
      </c>
    </row>
    <row r="112" spans="2:7" ht="12.75">
      <c r="B112" s="58">
        <v>18.5</v>
      </c>
      <c r="C112" s="59">
        <v>19</v>
      </c>
      <c r="D112" s="60" t="s">
        <v>16</v>
      </c>
      <c r="E112" s="58">
        <v>49.64</v>
      </c>
      <c r="F112" s="59">
        <v>46</v>
      </c>
      <c r="G112" s="60" t="s">
        <v>19</v>
      </c>
    </row>
    <row r="113" spans="2:7" ht="12.75">
      <c r="B113" s="58">
        <v>19.5</v>
      </c>
      <c r="C113" s="59">
        <v>20</v>
      </c>
      <c r="D113" s="60" t="s">
        <v>16</v>
      </c>
      <c r="E113" s="63">
        <v>50.74</v>
      </c>
      <c r="F113" s="64" t="s">
        <v>17</v>
      </c>
      <c r="G113" s="65" t="s">
        <v>18</v>
      </c>
    </row>
    <row r="114" spans="2:4" ht="12.75">
      <c r="B114" s="58">
        <v>20.5</v>
      </c>
      <c r="C114" s="59">
        <v>21</v>
      </c>
      <c r="D114" s="60" t="s">
        <v>16</v>
      </c>
    </row>
    <row r="115" spans="2:4" ht="12.75">
      <c r="B115" s="58">
        <v>21.5</v>
      </c>
      <c r="C115" s="59">
        <v>22</v>
      </c>
      <c r="D115" s="60" t="s">
        <v>16</v>
      </c>
    </row>
    <row r="116" spans="2:4" ht="12.75">
      <c r="B116" s="58">
        <v>22.5</v>
      </c>
      <c r="C116" s="59">
        <v>23</v>
      </c>
      <c r="D116" s="60" t="s">
        <v>16</v>
      </c>
    </row>
    <row r="117" spans="2:4" ht="12.75">
      <c r="B117" s="58">
        <v>23.5</v>
      </c>
      <c r="C117" s="59">
        <v>24</v>
      </c>
      <c r="D117" s="60" t="s">
        <v>16</v>
      </c>
    </row>
    <row r="118" spans="2:4" ht="12.75">
      <c r="B118" s="58">
        <v>24.5</v>
      </c>
      <c r="C118" s="59">
        <v>25</v>
      </c>
      <c r="D118" s="60" t="s">
        <v>16</v>
      </c>
    </row>
    <row r="119" spans="2:4" ht="12.75">
      <c r="B119" s="58">
        <v>25.5</v>
      </c>
      <c r="C119" s="59">
        <v>26</v>
      </c>
      <c r="D119" s="60" t="s">
        <v>16</v>
      </c>
    </row>
    <row r="120" spans="2:4" ht="12.75">
      <c r="B120" s="58">
        <v>26.5</v>
      </c>
      <c r="C120" s="59">
        <v>27</v>
      </c>
      <c r="D120" s="60" t="s">
        <v>16</v>
      </c>
    </row>
    <row r="121" spans="2:4" ht="12.75">
      <c r="B121" s="58">
        <v>27.5</v>
      </c>
      <c r="C121" s="59">
        <v>28</v>
      </c>
      <c r="D121" s="60" t="s">
        <v>16</v>
      </c>
    </row>
    <row r="122" spans="2:4" ht="12.75">
      <c r="B122" s="58">
        <v>28.5</v>
      </c>
      <c r="C122" s="59">
        <v>29</v>
      </c>
      <c r="D122" s="60" t="s">
        <v>16</v>
      </c>
    </row>
    <row r="123" spans="2:4" ht="12.75">
      <c r="B123" s="58">
        <v>29.5</v>
      </c>
      <c r="C123" s="59">
        <v>30</v>
      </c>
      <c r="D123" s="60" t="s">
        <v>16</v>
      </c>
    </row>
    <row r="124" spans="2:4" ht="12.75">
      <c r="B124" s="58">
        <v>30.5</v>
      </c>
      <c r="C124" s="59">
        <v>31</v>
      </c>
      <c r="D124" s="60" t="s">
        <v>16</v>
      </c>
    </row>
    <row r="125" spans="2:4" ht="12.75">
      <c r="B125" s="58">
        <v>31.5</v>
      </c>
      <c r="C125" s="59">
        <v>32</v>
      </c>
      <c r="D125" s="60" t="s">
        <v>16</v>
      </c>
    </row>
    <row r="126" spans="2:4" ht="12.75">
      <c r="B126" s="58">
        <v>32.5</v>
      </c>
      <c r="C126" s="59">
        <v>33</v>
      </c>
      <c r="D126" s="60" t="s">
        <v>16</v>
      </c>
    </row>
    <row r="127" spans="2:4" ht="12.75">
      <c r="B127" s="58">
        <v>33.5</v>
      </c>
      <c r="C127" s="59">
        <v>34</v>
      </c>
      <c r="D127" s="60" t="s">
        <v>16</v>
      </c>
    </row>
    <row r="128" spans="2:4" ht="12.75">
      <c r="B128" s="58">
        <v>34.5</v>
      </c>
      <c r="C128" s="59">
        <v>35</v>
      </c>
      <c r="D128" s="60" t="s">
        <v>16</v>
      </c>
    </row>
    <row r="129" spans="2:4" ht="12.75">
      <c r="B129" s="58">
        <v>35.5</v>
      </c>
      <c r="C129" s="59">
        <v>36</v>
      </c>
      <c r="D129" s="60" t="s">
        <v>16</v>
      </c>
    </row>
    <row r="130" spans="2:4" ht="12.75">
      <c r="B130" s="58">
        <v>36.5</v>
      </c>
      <c r="C130" s="59">
        <v>37</v>
      </c>
      <c r="D130" s="60" t="s">
        <v>16</v>
      </c>
    </row>
    <row r="131" spans="2:4" ht="12.75">
      <c r="B131" s="58">
        <v>37.5</v>
      </c>
      <c r="C131" s="59">
        <v>38</v>
      </c>
      <c r="D131" s="60" t="s">
        <v>16</v>
      </c>
    </row>
    <row r="132" spans="2:4" ht="12.75">
      <c r="B132" s="58">
        <v>38.5</v>
      </c>
      <c r="C132" s="59">
        <v>39</v>
      </c>
      <c r="D132" s="60" t="s">
        <v>16</v>
      </c>
    </row>
    <row r="133" spans="2:4" ht="12.75">
      <c r="B133" s="58">
        <v>39.5</v>
      </c>
      <c r="C133" s="59">
        <v>40</v>
      </c>
      <c r="D133" s="60" t="s">
        <v>16</v>
      </c>
    </row>
    <row r="134" spans="2:4" ht="12.75">
      <c r="B134" s="58">
        <v>40.5</v>
      </c>
      <c r="C134" s="59">
        <v>41</v>
      </c>
      <c r="D134" s="60" t="s">
        <v>16</v>
      </c>
    </row>
    <row r="135" spans="2:4" ht="12.75">
      <c r="B135" s="58">
        <v>41.5</v>
      </c>
      <c r="C135" s="59">
        <v>42</v>
      </c>
      <c r="D135" s="60" t="s">
        <v>16</v>
      </c>
    </row>
    <row r="136" spans="2:4" ht="12.75">
      <c r="B136" s="58">
        <v>42.5</v>
      </c>
      <c r="C136" s="59">
        <v>43</v>
      </c>
      <c r="D136" s="60" t="s">
        <v>16</v>
      </c>
    </row>
    <row r="137" spans="2:4" ht="12.75">
      <c r="B137" s="58">
        <v>43.5</v>
      </c>
      <c r="C137" s="59">
        <v>44</v>
      </c>
      <c r="D137" s="60" t="s">
        <v>16</v>
      </c>
    </row>
    <row r="138" spans="2:4" ht="12.75">
      <c r="B138" s="58">
        <v>44.18</v>
      </c>
      <c r="C138" s="59">
        <v>41</v>
      </c>
      <c r="D138" s="60" t="s">
        <v>19</v>
      </c>
    </row>
    <row r="139" spans="2:4" ht="12.75">
      <c r="B139" s="58">
        <v>45.2666</v>
      </c>
      <c r="C139" s="59">
        <v>42</v>
      </c>
      <c r="D139" s="60" t="s">
        <v>19</v>
      </c>
    </row>
    <row r="140" spans="2:4" ht="12.75">
      <c r="B140" s="58">
        <v>46.367</v>
      </c>
      <c r="C140" s="59">
        <v>43</v>
      </c>
      <c r="D140" s="60" t="s">
        <v>19</v>
      </c>
    </row>
    <row r="141" spans="2:4" ht="12.75">
      <c r="B141" s="58">
        <v>47.4</v>
      </c>
      <c r="C141" s="59">
        <v>40</v>
      </c>
      <c r="D141" s="60" t="s">
        <v>20</v>
      </c>
    </row>
    <row r="142" spans="2:4" ht="12.75">
      <c r="B142" s="58">
        <v>48.6</v>
      </c>
      <c r="C142" s="59">
        <v>41</v>
      </c>
      <c r="D142" s="60" t="s">
        <v>20</v>
      </c>
    </row>
    <row r="143" spans="2:4" ht="12.75">
      <c r="B143" s="58">
        <v>49.8</v>
      </c>
      <c r="C143" s="59">
        <v>42</v>
      </c>
      <c r="D143" s="60" t="s">
        <v>20</v>
      </c>
    </row>
    <row r="144" spans="2:4" ht="12.75">
      <c r="B144" s="58">
        <v>51</v>
      </c>
      <c r="C144" s="59">
        <v>43</v>
      </c>
      <c r="D144" s="60" t="s">
        <v>20</v>
      </c>
    </row>
    <row r="145" spans="2:4" ht="12.75">
      <c r="B145" s="58">
        <v>52.2</v>
      </c>
      <c r="C145" s="59">
        <v>44</v>
      </c>
      <c r="D145" s="60" t="s">
        <v>20</v>
      </c>
    </row>
    <row r="146" spans="2:4" ht="12.75">
      <c r="B146" s="58">
        <v>53.4</v>
      </c>
      <c r="C146" s="59">
        <v>45</v>
      </c>
      <c r="D146" s="60" t="s">
        <v>20</v>
      </c>
    </row>
    <row r="147" spans="2:4" ht="12.75">
      <c r="B147" s="58">
        <v>54.6</v>
      </c>
      <c r="C147" s="59">
        <v>46</v>
      </c>
      <c r="D147" s="60" t="s">
        <v>20</v>
      </c>
    </row>
    <row r="148" spans="2:4" ht="12.75">
      <c r="B148" s="58">
        <v>55.8</v>
      </c>
      <c r="C148" s="59">
        <v>47</v>
      </c>
      <c r="D148" s="60" t="s">
        <v>20</v>
      </c>
    </row>
    <row r="149" spans="2:4" ht="12.75">
      <c r="B149" s="63">
        <v>57</v>
      </c>
      <c r="C149" s="66">
        <v>48</v>
      </c>
      <c r="D149" s="67" t="s">
        <v>20</v>
      </c>
    </row>
  </sheetData>
  <sheetProtection password="C77E" sheet="1" selectLockedCells="1"/>
  <conditionalFormatting sqref="E47 C46 C48:C49 C51">
    <cfRule type="cellIs" priority="1" dxfId="0" operator="equal" stopIfTrue="1">
      <formula>FALSE</formula>
    </cfRule>
  </conditionalFormatting>
  <printOptions horizontalCentered="1"/>
  <pageMargins left="0.75" right="0.75" top="1" bottom="1" header="0.5" footer="0.5"/>
  <pageSetup fitToHeight="1" fitToWidth="1" orientation="portrait" scale="96" r:id="rId3"/>
  <headerFooter alignWithMargins="0">
    <oddHeader>&amp;C&amp;"Arial,Bold"&amp;12RURAL ROUTE INTERIM WORK SHEET&amp;R&amp;D</oddHeader>
    <oddFooter>&amp;L&amp;8LAST UPDATED: 10.30.04&amp;R&amp;8&amp;Z&amp;F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Postal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Delivery Retail Analyst</dc:title>
  <dc:subject>Interim Adjustment Worksheet</dc:subject>
  <dc:creator>John Scinto</dc:creator>
  <cp:keywords/>
  <dc:description>Contact via email 
John Scinto@usps.gov
"interim"</dc:description>
  <cp:lastModifiedBy>Andrew</cp:lastModifiedBy>
  <cp:lastPrinted>2004-11-09T20:24:19Z</cp:lastPrinted>
  <dcterms:created xsi:type="dcterms:W3CDTF">1998-07-30T17:06:45Z</dcterms:created>
  <dcterms:modified xsi:type="dcterms:W3CDTF">2018-10-27T22:19:49Z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-746520115</vt:i4>
  </property>
  <property fmtid="{D5CDD505-2E9C-101B-9397-08002B2CF9AE}" pid="3" name="_EmailSubject">
    <vt:lpwstr>Revised Rural Manager programs</vt:lpwstr>
  </property>
  <property fmtid="{D5CDD505-2E9C-101B-9397-08002B2CF9AE}" pid="4" name="_AuthorEmail">
    <vt:lpwstr>JOHN.SCINTO@usps.gov</vt:lpwstr>
  </property>
  <property fmtid="{D5CDD505-2E9C-101B-9397-08002B2CF9AE}" pid="5" name="_AuthorEmailDisplayName">
    <vt:lpwstr>Scinto, John - Spokane, WA</vt:lpwstr>
  </property>
  <property fmtid="{D5CDD505-2E9C-101B-9397-08002B2CF9AE}" pid="6" name="_ReviewingToolsShownOnce">
    <vt:lpwstr/>
  </property>
</Properties>
</file>